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44239\var\www\miau\data\temp\demo\"/>
    </mc:Choice>
  </mc:AlternateContent>
  <xr:revisionPtr revIDLastSave="0" documentId="13_ncr:1_{3FB31E65-FFB7-4C1A-BD1E-8898E626519F}" xr6:coauthVersionLast="47" xr6:coauthVersionMax="47" xr10:uidLastSave="{00000000-0000-0000-0000-000000000000}"/>
  <bookViews>
    <workbookView xWindow="-108" yWindow="-108" windowWidth="23256" windowHeight="12720" firstSheet="1" activeTab="6" xr2:uid="{84F57390-6661-43F9-AA86-ADB978592238}"/>
  </bookViews>
  <sheets>
    <sheet name="Munka1 (2)" sheetId="8" r:id="rId1"/>
    <sheet name="Munka2" sheetId="2" r:id="rId2"/>
    <sheet name="Munka5" sheetId="10" r:id="rId3"/>
    <sheet name="Munka6" sheetId="6" r:id="rId4"/>
    <sheet name="Munka3" sheetId="3" r:id="rId5"/>
    <sheet name="Alapadatok" sheetId="1" r:id="rId6"/>
    <sheet name="Idealitás2" sheetId="16" r:id="rId7"/>
    <sheet name="SVK20" sheetId="20" r:id="rId8"/>
    <sheet name="SVK2" sheetId="19" r:id="rId9"/>
    <sheet name="SVK1" sheetId="18" r:id="rId10"/>
    <sheet name="SMR20" sheetId="17" r:id="rId11"/>
    <sheet name="SMR02" sheetId="15" r:id="rId12"/>
    <sheet name="SMR1" sheetId="14" r:id="rId13"/>
    <sheet name="IRL20" sheetId="13" r:id="rId14"/>
    <sheet name="IRL02" sheetId="12" r:id="rId15"/>
    <sheet name="IRL1" sheetId="11" r:id="rId16"/>
    <sheet name="Munka4" sheetId="21" r:id="rId17"/>
    <sheet name="Munka1" sheetId="7" r:id="rId18"/>
    <sheet name="Záró Modell" sheetId="33" r:id="rId19"/>
    <sheet name="Munka1 (3)" sheetId="9" r:id="rId20"/>
    <sheet name="Munka1 (4)" sheetId="23" r:id="rId21"/>
    <sheet name="Idealitás2 (2)" sheetId="24" r:id="rId22"/>
    <sheet name="Idealitás2 (3)" sheetId="25" r:id="rId23"/>
    <sheet name="Idealitás2 (4)" sheetId="27" r:id="rId24"/>
    <sheet name="Munka1 (5)" sheetId="28" r:id="rId25"/>
    <sheet name="Idealitás2 (5)" sheetId="29" r:id="rId26"/>
    <sheet name="Munka1 (6)" sheetId="30" r:id="rId27"/>
    <sheet name="Idealitás2 (6)" sheetId="31" r:id="rId28"/>
    <sheet name="Idealitás2 (7)" sheetId="32" r:id="rId29"/>
  </sheets>
  <externalReferences>
    <externalReference r:id="rId30"/>
  </externalReferences>
  <definedNames>
    <definedName name="_xlnm._FilterDatabase" localSheetId="5" hidden="1">Alapadatok!$A$15:$F$807</definedName>
    <definedName name="solver_adj" localSheetId="6" hidden="1">Idealitás2!$B$28:$D$36</definedName>
    <definedName name="solver_adj" localSheetId="21" hidden="1">'Idealitás2 (2)'!$B$28:$D$36</definedName>
    <definedName name="solver_adj" localSheetId="22" hidden="1">'Idealitás2 (3)'!$B$28:$D$36</definedName>
    <definedName name="solver_adj" localSheetId="23" hidden="1">'Idealitás2 (4)'!$B$28:$D$36</definedName>
    <definedName name="solver_adj" localSheetId="25" hidden="1">'Idealitás2 (5)'!$B$28:$D$36</definedName>
    <definedName name="solver_adj" localSheetId="27" hidden="1">'Idealitás2 (6)'!$B$28:$E$36</definedName>
    <definedName name="solver_adj" localSheetId="28" hidden="1">'Idealitás2 (7)'!$B$28:$E$36</definedName>
    <definedName name="solver_adj" localSheetId="17" hidden="1">Munka1!$B$27:$F$35</definedName>
    <definedName name="solver_adj" localSheetId="0" hidden="1">'Munka1 (2)'!$B$27:$F$35</definedName>
    <definedName name="solver_adj" localSheetId="19" hidden="1">'Munka1 (3)'!$B$27:$F$35</definedName>
    <definedName name="solver_adj" localSheetId="20" hidden="1">'Munka1 (4)'!$B$27:$F$35</definedName>
    <definedName name="solver_adj" localSheetId="24" hidden="1">'Munka1 (5)'!$B$27:$F$35</definedName>
    <definedName name="solver_adj" localSheetId="26" hidden="1">'Munka1 (6)'!$B$27:$F$35</definedName>
    <definedName name="solver_cvg" localSheetId="6" hidden="1">"""0,0001"""</definedName>
    <definedName name="solver_cvg" localSheetId="2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2" hidden="1">"""""""""""""""""""""""""""""""0,0001"""""""""""""""""""""""""""""""</definedName>
    <definedName name="solver_cvg" localSheetId="23" hidden="1">"""""""""""""""""""""""""""""""0,0001"""""""""""""""""""""""""""""""</definedName>
    <definedName name="solver_cvg" localSheetId="25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7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8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7" hidden="1">"""""""""""""""""""""""""""""""""""""""""""""""""""""""""""""""0,0001"""""""""""""""""""""""""""""""""""""""""""""""""""""""""""""""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9" hidden="1">"""""""""""""""""""""""""""""""""""""""""""""""""""""""""""""""0,0001"""""""""""""""""""""""""""""""""""""""""""""""""""""""""""""""</definedName>
    <definedName name="solver_cvg" localSheetId="2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4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6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6" hidden="1">1</definedName>
    <definedName name="solver_drv" localSheetId="21" hidden="1">1</definedName>
    <definedName name="solver_drv" localSheetId="22" hidden="1">1</definedName>
    <definedName name="solver_drv" localSheetId="23" hidden="1">1</definedName>
    <definedName name="solver_drv" localSheetId="25" hidden="1">1</definedName>
    <definedName name="solver_drv" localSheetId="27" hidden="1">1</definedName>
    <definedName name="solver_drv" localSheetId="28" hidden="1">1</definedName>
    <definedName name="solver_drv" localSheetId="17" hidden="1">1</definedName>
    <definedName name="solver_drv" localSheetId="0" hidden="1">1</definedName>
    <definedName name="solver_drv" localSheetId="19" hidden="1">1</definedName>
    <definedName name="solver_drv" localSheetId="20" hidden="1">1</definedName>
    <definedName name="solver_drv" localSheetId="24" hidden="1">1</definedName>
    <definedName name="solver_drv" localSheetId="26" hidden="1">1</definedName>
    <definedName name="solver_eng" localSheetId="6" hidden="1">1</definedName>
    <definedName name="solver_eng" localSheetId="21" hidden="1">1</definedName>
    <definedName name="solver_eng" localSheetId="22" hidden="1">1</definedName>
    <definedName name="solver_eng" localSheetId="23" hidden="1">1</definedName>
    <definedName name="solver_eng" localSheetId="25" hidden="1">1</definedName>
    <definedName name="solver_eng" localSheetId="27" hidden="1">1</definedName>
    <definedName name="solver_eng" localSheetId="28" hidden="1">1</definedName>
    <definedName name="solver_eng" localSheetId="17" hidden="1">1</definedName>
    <definedName name="solver_eng" localSheetId="0" hidden="1">1</definedName>
    <definedName name="solver_eng" localSheetId="19" hidden="1">1</definedName>
    <definedName name="solver_eng" localSheetId="20" hidden="1">1</definedName>
    <definedName name="solver_eng" localSheetId="24" hidden="1">1</definedName>
    <definedName name="solver_eng" localSheetId="26" hidden="1">1</definedName>
    <definedName name="solver_est" localSheetId="6" hidden="1">1</definedName>
    <definedName name="solver_est" localSheetId="21" hidden="1">1</definedName>
    <definedName name="solver_est" localSheetId="22" hidden="1">1</definedName>
    <definedName name="solver_est" localSheetId="23" hidden="1">1</definedName>
    <definedName name="solver_est" localSheetId="25" hidden="1">1</definedName>
    <definedName name="solver_est" localSheetId="27" hidden="1">1</definedName>
    <definedName name="solver_est" localSheetId="28" hidden="1">1</definedName>
    <definedName name="solver_est" localSheetId="17" hidden="1">1</definedName>
    <definedName name="solver_est" localSheetId="0" hidden="1">1</definedName>
    <definedName name="solver_est" localSheetId="19" hidden="1">1</definedName>
    <definedName name="solver_est" localSheetId="20" hidden="1">1</definedName>
    <definedName name="solver_est" localSheetId="24" hidden="1">1</definedName>
    <definedName name="solver_est" localSheetId="26" hidden="1">1</definedName>
    <definedName name="solver_itr" localSheetId="6" hidden="1">2147483647</definedName>
    <definedName name="solver_itr" localSheetId="21" hidden="1">2147483647</definedName>
    <definedName name="solver_itr" localSheetId="22" hidden="1">2147483647</definedName>
    <definedName name="solver_itr" localSheetId="23" hidden="1">2147483647</definedName>
    <definedName name="solver_itr" localSheetId="25" hidden="1">2147483647</definedName>
    <definedName name="solver_itr" localSheetId="27" hidden="1">2147483647</definedName>
    <definedName name="solver_itr" localSheetId="28" hidden="1">2147483647</definedName>
    <definedName name="solver_itr" localSheetId="17" hidden="1">2147483647</definedName>
    <definedName name="solver_itr" localSheetId="0" hidden="1">2147483647</definedName>
    <definedName name="solver_itr" localSheetId="19" hidden="1">2147483647</definedName>
    <definedName name="solver_itr" localSheetId="20" hidden="1">2147483647</definedName>
    <definedName name="solver_itr" localSheetId="24" hidden="1">2147483647</definedName>
    <definedName name="solver_itr" localSheetId="26" hidden="1">2147483647</definedName>
    <definedName name="solver_lhs1" localSheetId="6" hidden="1">Idealitás2!$G$28:$I$35</definedName>
    <definedName name="solver_lhs1" localSheetId="21" hidden="1">'Idealitás2 (2)'!$G$28:$I$35</definedName>
    <definedName name="solver_lhs1" localSheetId="22" hidden="1">'Idealitás2 (3)'!$G$28:$I$35</definedName>
    <definedName name="solver_lhs1" localSheetId="23" hidden="1">'Idealitás2 (4)'!$G$28:$I$35</definedName>
    <definedName name="solver_lhs1" localSheetId="25" hidden="1">'Idealitás2 (5)'!$G$28:$I$35</definedName>
    <definedName name="solver_lhs1" localSheetId="27" hidden="1">'Idealitás2 (6)'!$G$28:$J$35</definedName>
    <definedName name="solver_lhs1" localSheetId="28" hidden="1">'Idealitás2 (7)'!$G$28:$J$35</definedName>
    <definedName name="solver_lhs1" localSheetId="17" hidden="1">Munka1!$H$27:$L$34</definedName>
    <definedName name="solver_lhs1" localSheetId="0" hidden="1">'Munka1 (2)'!$H$27:$L$34</definedName>
    <definedName name="solver_lhs1" localSheetId="19" hidden="1">'Munka1 (3)'!$H$27:$L$34</definedName>
    <definedName name="solver_lhs1" localSheetId="20" hidden="1">'Munka1 (4)'!$H$27:$L$34</definedName>
    <definedName name="solver_lhs1" localSheetId="24" hidden="1">'Munka1 (5)'!$H$27:$L$34</definedName>
    <definedName name="solver_lhs1" localSheetId="26" hidden="1">'Munka1 (6)'!$H$27:$L$34</definedName>
    <definedName name="solver_mip" localSheetId="6" hidden="1">2147483647</definedName>
    <definedName name="solver_mip" localSheetId="21" hidden="1">2147483647</definedName>
    <definedName name="solver_mip" localSheetId="22" hidden="1">2147483647</definedName>
    <definedName name="solver_mip" localSheetId="23" hidden="1">2147483647</definedName>
    <definedName name="solver_mip" localSheetId="25" hidden="1">2147483647</definedName>
    <definedName name="solver_mip" localSheetId="27" hidden="1">2147483647</definedName>
    <definedName name="solver_mip" localSheetId="28" hidden="1">2147483647</definedName>
    <definedName name="solver_mip" localSheetId="17" hidden="1">2147483647</definedName>
    <definedName name="solver_mip" localSheetId="0" hidden="1">2147483647</definedName>
    <definedName name="solver_mip" localSheetId="19" hidden="1">2147483647</definedName>
    <definedName name="solver_mip" localSheetId="20" hidden="1">2147483647</definedName>
    <definedName name="solver_mip" localSheetId="24" hidden="1">2147483647</definedName>
    <definedName name="solver_mip" localSheetId="26" hidden="1">2147483647</definedName>
    <definedName name="solver_mni" localSheetId="6" hidden="1">30</definedName>
    <definedName name="solver_mni" localSheetId="21" hidden="1">30</definedName>
    <definedName name="solver_mni" localSheetId="22" hidden="1">30</definedName>
    <definedName name="solver_mni" localSheetId="23" hidden="1">30</definedName>
    <definedName name="solver_mni" localSheetId="25" hidden="1">30</definedName>
    <definedName name="solver_mni" localSheetId="27" hidden="1">30</definedName>
    <definedName name="solver_mni" localSheetId="28" hidden="1">30</definedName>
    <definedName name="solver_mni" localSheetId="17" hidden="1">30</definedName>
    <definedName name="solver_mni" localSheetId="0" hidden="1">30</definedName>
    <definedName name="solver_mni" localSheetId="19" hidden="1">30</definedName>
    <definedName name="solver_mni" localSheetId="20" hidden="1">30</definedName>
    <definedName name="solver_mni" localSheetId="24" hidden="1">30</definedName>
    <definedName name="solver_mni" localSheetId="26" hidden="1">30</definedName>
    <definedName name="solver_mrt" localSheetId="6" hidden="1">"""0,075"""</definedName>
    <definedName name="solver_mrt" localSheetId="2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2" hidden="1">"""""""""""""""""""""""""""""""0,075"""""""""""""""""""""""""""""""</definedName>
    <definedName name="solver_mrt" localSheetId="23" hidden="1">"""""""""""""""""""""""""""""""0,075"""""""""""""""""""""""""""""""</definedName>
    <definedName name="solver_mrt" localSheetId="25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7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8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7" hidden="1">"""""""""""""""""""""""""""""""""""""""""""""""""""""""""""""""0,075"""""""""""""""""""""""""""""""""""""""""""""""""""""""""""""""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9" hidden="1">"""""""""""""""""""""""""""""""""""""""""""""""""""""""""""""""0,075"""""""""""""""""""""""""""""""""""""""""""""""""""""""""""""""</definedName>
    <definedName name="solver_mrt" localSheetId="2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4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6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6" hidden="1">2</definedName>
    <definedName name="solver_msl" localSheetId="21" hidden="1">2</definedName>
    <definedName name="solver_msl" localSheetId="22" hidden="1">2</definedName>
    <definedName name="solver_msl" localSheetId="23" hidden="1">2</definedName>
    <definedName name="solver_msl" localSheetId="25" hidden="1">2</definedName>
    <definedName name="solver_msl" localSheetId="27" hidden="1">2</definedName>
    <definedName name="solver_msl" localSheetId="28" hidden="1">2</definedName>
    <definedName name="solver_msl" localSheetId="17" hidden="1">2</definedName>
    <definedName name="solver_msl" localSheetId="0" hidden="1">2</definedName>
    <definedName name="solver_msl" localSheetId="19" hidden="1">2</definedName>
    <definedName name="solver_msl" localSheetId="20" hidden="1">2</definedName>
    <definedName name="solver_msl" localSheetId="24" hidden="1">2</definedName>
    <definedName name="solver_msl" localSheetId="26" hidden="1">2</definedName>
    <definedName name="solver_neg" localSheetId="6" hidden="1">1</definedName>
    <definedName name="solver_neg" localSheetId="21" hidden="1">1</definedName>
    <definedName name="solver_neg" localSheetId="22" hidden="1">1</definedName>
    <definedName name="solver_neg" localSheetId="23" hidden="1">1</definedName>
    <definedName name="solver_neg" localSheetId="25" hidden="1">1</definedName>
    <definedName name="solver_neg" localSheetId="27" hidden="1">1</definedName>
    <definedName name="solver_neg" localSheetId="28" hidden="1">1</definedName>
    <definedName name="solver_neg" localSheetId="17" hidden="1">1</definedName>
    <definedName name="solver_neg" localSheetId="0" hidden="1">1</definedName>
    <definedName name="solver_neg" localSheetId="19" hidden="1">1</definedName>
    <definedName name="solver_neg" localSheetId="20" hidden="1">1</definedName>
    <definedName name="solver_neg" localSheetId="24" hidden="1">1</definedName>
    <definedName name="solver_neg" localSheetId="26" hidden="1">1</definedName>
    <definedName name="solver_nod" localSheetId="6" hidden="1">2147483647</definedName>
    <definedName name="solver_nod" localSheetId="21" hidden="1">2147483647</definedName>
    <definedName name="solver_nod" localSheetId="22" hidden="1">2147483647</definedName>
    <definedName name="solver_nod" localSheetId="23" hidden="1">2147483647</definedName>
    <definedName name="solver_nod" localSheetId="25" hidden="1">2147483647</definedName>
    <definedName name="solver_nod" localSheetId="27" hidden="1">2147483647</definedName>
    <definedName name="solver_nod" localSheetId="28" hidden="1">2147483647</definedName>
    <definedName name="solver_nod" localSheetId="17" hidden="1">2147483647</definedName>
    <definedName name="solver_nod" localSheetId="0" hidden="1">2147483647</definedName>
    <definedName name="solver_nod" localSheetId="19" hidden="1">2147483647</definedName>
    <definedName name="solver_nod" localSheetId="20" hidden="1">2147483647</definedName>
    <definedName name="solver_nod" localSheetId="24" hidden="1">2147483647</definedName>
    <definedName name="solver_nod" localSheetId="26" hidden="1">2147483647</definedName>
    <definedName name="solver_num" localSheetId="6" hidden="1">1</definedName>
    <definedName name="solver_num" localSheetId="21" hidden="1">1</definedName>
    <definedName name="solver_num" localSheetId="22" hidden="1">1</definedName>
    <definedName name="solver_num" localSheetId="23" hidden="1">1</definedName>
    <definedName name="solver_num" localSheetId="25" hidden="1">1</definedName>
    <definedName name="solver_num" localSheetId="27" hidden="1">1</definedName>
    <definedName name="solver_num" localSheetId="28" hidden="1">1</definedName>
    <definedName name="solver_num" localSheetId="17" hidden="1">1</definedName>
    <definedName name="solver_num" localSheetId="0" hidden="1">1</definedName>
    <definedName name="solver_num" localSheetId="19" hidden="1">1</definedName>
    <definedName name="solver_num" localSheetId="20" hidden="1">1</definedName>
    <definedName name="solver_num" localSheetId="24" hidden="1">1</definedName>
    <definedName name="solver_num" localSheetId="26" hidden="1">1</definedName>
    <definedName name="solver_nwt" localSheetId="6" hidden="1">1</definedName>
    <definedName name="solver_nwt" localSheetId="21" hidden="1">1</definedName>
    <definedName name="solver_nwt" localSheetId="22" hidden="1">1</definedName>
    <definedName name="solver_nwt" localSheetId="23" hidden="1">1</definedName>
    <definedName name="solver_nwt" localSheetId="25" hidden="1">1</definedName>
    <definedName name="solver_nwt" localSheetId="27" hidden="1">1</definedName>
    <definedName name="solver_nwt" localSheetId="28" hidden="1">1</definedName>
    <definedName name="solver_nwt" localSheetId="17" hidden="1">1</definedName>
    <definedName name="solver_nwt" localSheetId="0" hidden="1">1</definedName>
    <definedName name="solver_nwt" localSheetId="19" hidden="1">1</definedName>
    <definedName name="solver_nwt" localSheetId="20" hidden="1">1</definedName>
    <definedName name="solver_nwt" localSheetId="24" hidden="1">1</definedName>
    <definedName name="solver_nwt" localSheetId="26" hidden="1">1</definedName>
    <definedName name="solver_opt" localSheetId="6" hidden="1">Idealitás2!$G$39</definedName>
    <definedName name="solver_opt" localSheetId="21" hidden="1">'Idealitás2 (2)'!$G$39</definedName>
    <definedName name="solver_opt" localSheetId="22" hidden="1">'Idealitás2 (3)'!$G$39</definedName>
    <definedName name="solver_opt" localSheetId="23" hidden="1">'Idealitás2 (4)'!$G$39</definedName>
    <definedName name="solver_opt" localSheetId="25" hidden="1">'Idealitás2 (5)'!$G$39</definedName>
    <definedName name="solver_opt" localSheetId="27" hidden="1">'Idealitás2 (6)'!$H$39</definedName>
    <definedName name="solver_opt" localSheetId="28" hidden="1">'Idealitás2 (7)'!$H$39</definedName>
    <definedName name="solver_opt" localSheetId="17" hidden="1">Munka1!$I$38</definedName>
    <definedName name="solver_opt" localSheetId="0" hidden="1">'Munka1 (2)'!$I$38</definedName>
    <definedName name="solver_opt" localSheetId="19" hidden="1">'Munka1 (3)'!$I$38</definedName>
    <definedName name="solver_opt" localSheetId="20" hidden="1">'Munka1 (4)'!$I$38</definedName>
    <definedName name="solver_opt" localSheetId="24" hidden="1">'Munka1 (5)'!$I$38</definedName>
    <definedName name="solver_opt" localSheetId="26" hidden="1">'Munka1 (6)'!$I$38</definedName>
    <definedName name="solver_pre" localSheetId="6" hidden="1">"""0,000001"""</definedName>
    <definedName name="solver_pre" localSheetId="2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2" hidden="1">"""""""""""""""""""""""""""""""0,000001"""""""""""""""""""""""""""""""</definedName>
    <definedName name="solver_pre" localSheetId="23" hidden="1">"""""""""""""""""""""""""""""""0,000001"""""""""""""""""""""""""""""""</definedName>
    <definedName name="solver_pre" localSheetId="25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7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8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7" hidden="1">"""""""""""""""""""""""""""""""""""""""""""""""""""""""""""""""0,000001"""""""""""""""""""""""""""""""""""""""""""""""""""""""""""""""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9" hidden="1">"""""""""""""""""""""""""""""""""""""""""""""""""""""""""""""""0,000001"""""""""""""""""""""""""""""""""""""""""""""""""""""""""""""""</definedName>
    <definedName name="solver_pre" localSheetId="2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4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6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6" hidden="1">1</definedName>
    <definedName name="solver_rbv" localSheetId="21" hidden="1">1</definedName>
    <definedName name="solver_rbv" localSheetId="22" hidden="1">1</definedName>
    <definedName name="solver_rbv" localSheetId="23" hidden="1">1</definedName>
    <definedName name="solver_rbv" localSheetId="25" hidden="1">1</definedName>
    <definedName name="solver_rbv" localSheetId="27" hidden="1">1</definedName>
    <definedName name="solver_rbv" localSheetId="28" hidden="1">1</definedName>
    <definedName name="solver_rbv" localSheetId="17" hidden="1">1</definedName>
    <definedName name="solver_rbv" localSheetId="0" hidden="1">1</definedName>
    <definedName name="solver_rbv" localSheetId="19" hidden="1">1</definedName>
    <definedName name="solver_rbv" localSheetId="20" hidden="1">1</definedName>
    <definedName name="solver_rbv" localSheetId="24" hidden="1">1</definedName>
    <definedName name="solver_rbv" localSheetId="26" hidden="1">1</definedName>
    <definedName name="solver_rel1" localSheetId="6" hidden="1">3</definedName>
    <definedName name="solver_rel1" localSheetId="21" hidden="1">3</definedName>
    <definedName name="solver_rel1" localSheetId="22" hidden="1">3</definedName>
    <definedName name="solver_rel1" localSheetId="23" hidden="1">3</definedName>
    <definedName name="solver_rel1" localSheetId="25" hidden="1">3</definedName>
    <definedName name="solver_rel1" localSheetId="27" hidden="1">3</definedName>
    <definedName name="solver_rel1" localSheetId="28" hidden="1">3</definedName>
    <definedName name="solver_rel1" localSheetId="17" hidden="1">3</definedName>
    <definedName name="solver_rel1" localSheetId="0" hidden="1">3</definedName>
    <definedName name="solver_rel1" localSheetId="19" hidden="1">3</definedName>
    <definedName name="solver_rel1" localSheetId="20" hidden="1">3</definedName>
    <definedName name="solver_rel1" localSheetId="24" hidden="1">3</definedName>
    <definedName name="solver_rel1" localSheetId="26" hidden="1">3</definedName>
    <definedName name="solver_rhs1" localSheetId="6" hidden="1">0</definedName>
    <definedName name="solver_rhs1" localSheetId="21" hidden="1">0</definedName>
    <definedName name="solver_rhs1" localSheetId="22" hidden="1">0</definedName>
    <definedName name="solver_rhs1" localSheetId="23" hidden="1">0</definedName>
    <definedName name="solver_rhs1" localSheetId="25" hidden="1">0</definedName>
    <definedName name="solver_rhs1" localSheetId="27" hidden="1">1</definedName>
    <definedName name="solver_rhs1" localSheetId="28" hidden="1">1</definedName>
    <definedName name="solver_rhs1" localSheetId="17" hidden="1">1</definedName>
    <definedName name="solver_rhs1" localSheetId="0" hidden="1">1</definedName>
    <definedName name="solver_rhs1" localSheetId="19" hidden="1">1</definedName>
    <definedName name="solver_rhs1" localSheetId="20" hidden="1">1</definedName>
    <definedName name="solver_rhs1" localSheetId="24" hidden="1">1</definedName>
    <definedName name="solver_rhs1" localSheetId="26" hidden="1">1</definedName>
    <definedName name="solver_rlx" localSheetId="6" hidden="1">2</definedName>
    <definedName name="solver_rlx" localSheetId="21" hidden="1">2</definedName>
    <definedName name="solver_rlx" localSheetId="22" hidden="1">2</definedName>
    <definedName name="solver_rlx" localSheetId="23" hidden="1">2</definedName>
    <definedName name="solver_rlx" localSheetId="25" hidden="1">2</definedName>
    <definedName name="solver_rlx" localSheetId="27" hidden="1">2</definedName>
    <definedName name="solver_rlx" localSheetId="28" hidden="1">2</definedName>
    <definedName name="solver_rlx" localSheetId="17" hidden="1">2</definedName>
    <definedName name="solver_rlx" localSheetId="0" hidden="1">2</definedName>
    <definedName name="solver_rlx" localSheetId="19" hidden="1">2</definedName>
    <definedName name="solver_rlx" localSheetId="20" hidden="1">2</definedName>
    <definedName name="solver_rlx" localSheetId="24" hidden="1">2</definedName>
    <definedName name="solver_rlx" localSheetId="26" hidden="1">2</definedName>
    <definedName name="solver_rsd" localSheetId="6" hidden="1">0</definedName>
    <definedName name="solver_rsd" localSheetId="21" hidden="1">0</definedName>
    <definedName name="solver_rsd" localSheetId="22" hidden="1">0</definedName>
    <definedName name="solver_rsd" localSheetId="23" hidden="1">0</definedName>
    <definedName name="solver_rsd" localSheetId="25" hidden="1">0</definedName>
    <definedName name="solver_rsd" localSheetId="27" hidden="1">0</definedName>
    <definedName name="solver_rsd" localSheetId="28" hidden="1">0</definedName>
    <definedName name="solver_rsd" localSheetId="17" hidden="1">0</definedName>
    <definedName name="solver_rsd" localSheetId="0" hidden="1">0</definedName>
    <definedName name="solver_rsd" localSheetId="19" hidden="1">0</definedName>
    <definedName name="solver_rsd" localSheetId="20" hidden="1">0</definedName>
    <definedName name="solver_rsd" localSheetId="24" hidden="1">0</definedName>
    <definedName name="solver_rsd" localSheetId="26" hidden="1">0</definedName>
    <definedName name="solver_scl" localSheetId="6" hidden="1">1</definedName>
    <definedName name="solver_scl" localSheetId="21" hidden="1">1</definedName>
    <definedName name="solver_scl" localSheetId="22" hidden="1">1</definedName>
    <definedName name="solver_scl" localSheetId="23" hidden="1">1</definedName>
    <definedName name="solver_scl" localSheetId="25" hidden="1">1</definedName>
    <definedName name="solver_scl" localSheetId="27" hidden="1">1</definedName>
    <definedName name="solver_scl" localSheetId="28" hidden="1">1</definedName>
    <definedName name="solver_scl" localSheetId="17" hidden="1">1</definedName>
    <definedName name="solver_scl" localSheetId="0" hidden="1">1</definedName>
    <definedName name="solver_scl" localSheetId="19" hidden="1">1</definedName>
    <definedName name="solver_scl" localSheetId="20" hidden="1">1</definedName>
    <definedName name="solver_scl" localSheetId="24" hidden="1">1</definedName>
    <definedName name="solver_scl" localSheetId="26" hidden="1">1</definedName>
    <definedName name="solver_sho" localSheetId="6" hidden="1">2</definedName>
    <definedName name="solver_sho" localSheetId="21" hidden="1">2</definedName>
    <definedName name="solver_sho" localSheetId="22" hidden="1">2</definedName>
    <definedName name="solver_sho" localSheetId="23" hidden="1">2</definedName>
    <definedName name="solver_sho" localSheetId="25" hidden="1">2</definedName>
    <definedName name="solver_sho" localSheetId="27" hidden="1">2</definedName>
    <definedName name="solver_sho" localSheetId="28" hidden="1">2</definedName>
    <definedName name="solver_sho" localSheetId="17" hidden="1">2</definedName>
    <definedName name="solver_sho" localSheetId="0" hidden="1">2</definedName>
    <definedName name="solver_sho" localSheetId="19" hidden="1">2</definedName>
    <definedName name="solver_sho" localSheetId="20" hidden="1">2</definedName>
    <definedName name="solver_sho" localSheetId="24" hidden="1">2</definedName>
    <definedName name="solver_sho" localSheetId="26" hidden="1">2</definedName>
    <definedName name="solver_ssz" localSheetId="6" hidden="1">100</definedName>
    <definedName name="solver_ssz" localSheetId="21" hidden="1">100</definedName>
    <definedName name="solver_ssz" localSheetId="22" hidden="1">100</definedName>
    <definedName name="solver_ssz" localSheetId="23" hidden="1">100</definedName>
    <definedName name="solver_ssz" localSheetId="25" hidden="1">100</definedName>
    <definedName name="solver_ssz" localSheetId="27" hidden="1">100</definedName>
    <definedName name="solver_ssz" localSheetId="28" hidden="1">100</definedName>
    <definedName name="solver_ssz" localSheetId="17" hidden="1">100</definedName>
    <definedName name="solver_ssz" localSheetId="0" hidden="1">100</definedName>
    <definedName name="solver_ssz" localSheetId="19" hidden="1">100</definedName>
    <definedName name="solver_ssz" localSheetId="20" hidden="1">100</definedName>
    <definedName name="solver_ssz" localSheetId="24" hidden="1">100</definedName>
    <definedName name="solver_ssz" localSheetId="26" hidden="1">100</definedName>
    <definedName name="solver_tim" localSheetId="6" hidden="1">2147483647</definedName>
    <definedName name="solver_tim" localSheetId="21" hidden="1">2147483647</definedName>
    <definedName name="solver_tim" localSheetId="22" hidden="1">2147483647</definedName>
    <definedName name="solver_tim" localSheetId="23" hidden="1">2147483647</definedName>
    <definedName name="solver_tim" localSheetId="25" hidden="1">2147483647</definedName>
    <definedName name="solver_tim" localSheetId="27" hidden="1">2147483647</definedName>
    <definedName name="solver_tim" localSheetId="28" hidden="1">2147483647</definedName>
    <definedName name="solver_tim" localSheetId="17" hidden="1">2147483647</definedName>
    <definedName name="solver_tim" localSheetId="0" hidden="1">2147483647</definedName>
    <definedName name="solver_tim" localSheetId="19" hidden="1">2147483647</definedName>
    <definedName name="solver_tim" localSheetId="20" hidden="1">2147483647</definedName>
    <definedName name="solver_tim" localSheetId="24" hidden="1">2147483647</definedName>
    <definedName name="solver_tim" localSheetId="26" hidden="1">2147483647</definedName>
    <definedName name="solver_tol" localSheetId="6" hidden="1">0.01</definedName>
    <definedName name="solver_tol" localSheetId="21" hidden="1">0.01</definedName>
    <definedName name="solver_tol" localSheetId="22" hidden="1">0.01</definedName>
    <definedName name="solver_tol" localSheetId="23" hidden="1">0.01</definedName>
    <definedName name="solver_tol" localSheetId="25" hidden="1">0.01</definedName>
    <definedName name="solver_tol" localSheetId="27" hidden="1">0.01</definedName>
    <definedName name="solver_tol" localSheetId="28" hidden="1">0.01</definedName>
    <definedName name="solver_tol" localSheetId="17" hidden="1">0.01</definedName>
    <definedName name="solver_tol" localSheetId="0" hidden="1">0.01</definedName>
    <definedName name="solver_tol" localSheetId="19" hidden="1">0.01</definedName>
    <definedName name="solver_tol" localSheetId="20" hidden="1">0.01</definedName>
    <definedName name="solver_tol" localSheetId="24" hidden="1">0.01</definedName>
    <definedName name="solver_tol" localSheetId="26" hidden="1">0.01</definedName>
    <definedName name="solver_typ" localSheetId="6" hidden="1">2</definedName>
    <definedName name="solver_typ" localSheetId="21" hidden="1">2</definedName>
    <definedName name="solver_typ" localSheetId="22" hidden="1">2</definedName>
    <definedName name="solver_typ" localSheetId="23" hidden="1">2</definedName>
    <definedName name="solver_typ" localSheetId="25" hidden="1">2</definedName>
    <definedName name="solver_typ" localSheetId="27" hidden="1">2</definedName>
    <definedName name="solver_typ" localSheetId="28" hidden="1">2</definedName>
    <definedName name="solver_typ" localSheetId="17" hidden="1">2</definedName>
    <definedName name="solver_typ" localSheetId="0" hidden="1">2</definedName>
    <definedName name="solver_typ" localSheetId="19" hidden="1">2</definedName>
    <definedName name="solver_typ" localSheetId="20" hidden="1">2</definedName>
    <definedName name="solver_typ" localSheetId="24" hidden="1">2</definedName>
    <definedName name="solver_typ" localSheetId="26" hidden="1">2</definedName>
    <definedName name="solver_val" localSheetId="6" hidden="1">0</definedName>
    <definedName name="solver_val" localSheetId="21" hidden="1">0</definedName>
    <definedName name="solver_val" localSheetId="22" hidden="1">0</definedName>
    <definedName name="solver_val" localSheetId="23" hidden="1">0</definedName>
    <definedName name="solver_val" localSheetId="25" hidden="1">0</definedName>
    <definedName name="solver_val" localSheetId="27" hidden="1">0</definedName>
    <definedName name="solver_val" localSheetId="28" hidden="1">0</definedName>
    <definedName name="solver_val" localSheetId="17" hidden="1">0</definedName>
    <definedName name="solver_val" localSheetId="0" hidden="1">0</definedName>
    <definedName name="solver_val" localSheetId="19" hidden="1">0</definedName>
    <definedName name="solver_val" localSheetId="20" hidden="1">0</definedName>
    <definedName name="solver_val" localSheetId="24" hidden="1">0</definedName>
    <definedName name="solver_val" localSheetId="26" hidden="1">0</definedName>
    <definedName name="solver_ver" localSheetId="6" hidden="1">3</definedName>
    <definedName name="solver_ver" localSheetId="21" hidden="1">3</definedName>
    <definedName name="solver_ver" localSheetId="22" hidden="1">3</definedName>
    <definedName name="solver_ver" localSheetId="23" hidden="1">3</definedName>
    <definedName name="solver_ver" localSheetId="25" hidden="1">3</definedName>
    <definedName name="solver_ver" localSheetId="27" hidden="1">3</definedName>
    <definedName name="solver_ver" localSheetId="28" hidden="1">3</definedName>
    <definedName name="solver_ver" localSheetId="17" hidden="1">3</definedName>
    <definedName name="solver_ver" localSheetId="0" hidden="1">3</definedName>
    <definedName name="solver_ver" localSheetId="19" hidden="1">3</definedName>
    <definedName name="solver_ver" localSheetId="20" hidden="1">3</definedName>
    <definedName name="solver_ver" localSheetId="24" hidden="1">3</definedName>
    <definedName name="solver_ver" localSheetId="26" hidden="1">3</definedName>
  </definedNames>
  <calcPr calcId="191029"/>
  <pivotCaches>
    <pivotCache cacheId="0" r:id="rId31"/>
    <pivotCache cacheId="1" r:id="rId3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6" l="1"/>
  <c r="M16" i="33" l="1"/>
  <c r="M17" i="33"/>
  <c r="M18" i="33"/>
  <c r="M19" i="33"/>
  <c r="M20" i="33"/>
  <c r="M21" i="33"/>
  <c r="M22" i="33"/>
  <c r="M23" i="33"/>
  <c r="M24" i="33"/>
  <c r="A69" i="33"/>
  <c r="A70" i="33"/>
  <c r="A71" i="33"/>
  <c r="A72" i="33"/>
  <c r="A73" i="33"/>
  <c r="A74" i="33"/>
  <c r="A75" i="33"/>
  <c r="A76" i="33"/>
  <c r="A68" i="33"/>
  <c r="K15" i="33"/>
  <c r="C15" i="33"/>
  <c r="D15" i="33"/>
  <c r="E15" i="33"/>
  <c r="F15" i="33"/>
  <c r="G15" i="33"/>
  <c r="H15" i="33"/>
  <c r="I15" i="33"/>
  <c r="J15" i="33"/>
  <c r="B15" i="33"/>
  <c r="L17" i="33"/>
  <c r="L18" i="33"/>
  <c r="L19" i="33"/>
  <c r="L20" i="33"/>
  <c r="L21" i="33"/>
  <c r="L22" i="33"/>
  <c r="L23" i="33"/>
  <c r="L24" i="33"/>
  <c r="L16" i="33"/>
  <c r="B17" i="33"/>
  <c r="C17" i="33"/>
  <c r="D17" i="33"/>
  <c r="E17" i="33"/>
  <c r="F17" i="33"/>
  <c r="G17" i="33"/>
  <c r="H17" i="33"/>
  <c r="B18" i="33"/>
  <c r="C18" i="33"/>
  <c r="D18" i="33"/>
  <c r="E18" i="33"/>
  <c r="F18" i="33"/>
  <c r="G18" i="33"/>
  <c r="H18" i="33"/>
  <c r="B19" i="33"/>
  <c r="C19" i="33"/>
  <c r="D19" i="33"/>
  <c r="E19" i="33"/>
  <c r="F19" i="33"/>
  <c r="G19" i="33"/>
  <c r="H19" i="33"/>
  <c r="B20" i="33"/>
  <c r="C20" i="33"/>
  <c r="D20" i="33"/>
  <c r="E20" i="33"/>
  <c r="F20" i="33"/>
  <c r="G20" i="33"/>
  <c r="H20" i="33"/>
  <c r="B21" i="33"/>
  <c r="C21" i="33"/>
  <c r="D21" i="33"/>
  <c r="E21" i="33"/>
  <c r="F21" i="33"/>
  <c r="G21" i="33"/>
  <c r="H21" i="33"/>
  <c r="B22" i="33"/>
  <c r="C22" i="33"/>
  <c r="D22" i="33"/>
  <c r="E22" i="33"/>
  <c r="F22" i="33"/>
  <c r="G22" i="33"/>
  <c r="H22" i="33"/>
  <c r="B23" i="33"/>
  <c r="C23" i="33"/>
  <c r="D23" i="33"/>
  <c r="E23" i="33"/>
  <c r="F23" i="33"/>
  <c r="G23" i="33"/>
  <c r="H23" i="33"/>
  <c r="B24" i="33"/>
  <c r="C24" i="33"/>
  <c r="D24" i="33"/>
  <c r="E24" i="33"/>
  <c r="F24" i="33"/>
  <c r="G24" i="33"/>
  <c r="H24" i="33"/>
  <c r="C16" i="33"/>
  <c r="D16" i="33"/>
  <c r="E16" i="33"/>
  <c r="F16" i="33"/>
  <c r="G16" i="33"/>
  <c r="H16" i="33"/>
  <c r="B16" i="33"/>
  <c r="A17" i="33"/>
  <c r="A18" i="33"/>
  <c r="A19" i="33"/>
  <c r="A20" i="33"/>
  <c r="A21" i="33"/>
  <c r="A22" i="33"/>
  <c r="A23" i="33"/>
  <c r="A24" i="33"/>
  <c r="A16" i="33"/>
  <c r="J8" i="33"/>
  <c r="J12" i="33"/>
  <c r="I5" i="33"/>
  <c r="I16" i="33" s="1"/>
  <c r="I6" i="33"/>
  <c r="I17" i="33" s="1"/>
  <c r="I7" i="33"/>
  <c r="I8" i="33"/>
  <c r="I19" i="33" s="1"/>
  <c r="I9" i="33"/>
  <c r="I20" i="33" s="1"/>
  <c r="I10" i="33"/>
  <c r="I21" i="33" s="1"/>
  <c r="I11" i="33"/>
  <c r="I12" i="33"/>
  <c r="I23" i="33" s="1"/>
  <c r="I13" i="33"/>
  <c r="I24" i="33" s="1"/>
  <c r="H13" i="33"/>
  <c r="H6" i="33"/>
  <c r="H7" i="33"/>
  <c r="H8" i="33"/>
  <c r="H9" i="33"/>
  <c r="H10" i="33"/>
  <c r="H11" i="33"/>
  <c r="H12" i="33"/>
  <c r="G6" i="33"/>
  <c r="G7" i="33"/>
  <c r="G8" i="33"/>
  <c r="G9" i="33"/>
  <c r="G10" i="33"/>
  <c r="G11" i="33"/>
  <c r="G12" i="33"/>
  <c r="G13" i="33"/>
  <c r="F6" i="33"/>
  <c r="F7" i="33"/>
  <c r="F8" i="33"/>
  <c r="F9" i="33"/>
  <c r="F10" i="33"/>
  <c r="F11" i="33"/>
  <c r="F12" i="33"/>
  <c r="F13" i="33"/>
  <c r="F5" i="33"/>
  <c r="E5" i="33"/>
  <c r="H5" i="33"/>
  <c r="G5" i="33"/>
  <c r="E6" i="33"/>
  <c r="E7" i="33"/>
  <c r="E8" i="33"/>
  <c r="E9" i="33"/>
  <c r="E10" i="33"/>
  <c r="E11" i="33"/>
  <c r="E12" i="33"/>
  <c r="E13" i="33"/>
  <c r="C13" i="33"/>
  <c r="B13" i="33"/>
  <c r="C12" i="33"/>
  <c r="B12" i="33"/>
  <c r="C11" i="33"/>
  <c r="B11" i="33"/>
  <c r="C10" i="33"/>
  <c r="B10" i="33"/>
  <c r="C9" i="33"/>
  <c r="B9" i="33"/>
  <c r="C8" i="33"/>
  <c r="B8" i="33"/>
  <c r="C7" i="33"/>
  <c r="B7" i="33"/>
  <c r="C6" i="33"/>
  <c r="B6" i="33"/>
  <c r="C5" i="33"/>
  <c r="B5" i="33"/>
  <c r="E27" i="32"/>
  <c r="E17" i="32"/>
  <c r="E18" i="32"/>
  <c r="E19" i="32"/>
  <c r="E20" i="32"/>
  <c r="E21" i="32"/>
  <c r="E22" i="32"/>
  <c r="E23" i="32"/>
  <c r="E24" i="32"/>
  <c r="E16" i="32"/>
  <c r="E15" i="32"/>
  <c r="E40" i="32" s="1"/>
  <c r="I49" i="32"/>
  <c r="A49" i="32"/>
  <c r="I48" i="32"/>
  <c r="A48" i="32"/>
  <c r="I47" i="32"/>
  <c r="A47" i="32"/>
  <c r="I46" i="32"/>
  <c r="A46" i="32"/>
  <c r="I45" i="32"/>
  <c r="A45" i="32"/>
  <c r="I44" i="32"/>
  <c r="A44" i="32"/>
  <c r="I43" i="32"/>
  <c r="A43" i="32"/>
  <c r="I42" i="32"/>
  <c r="A42" i="32"/>
  <c r="I41" i="32"/>
  <c r="A41" i="32"/>
  <c r="I40" i="32"/>
  <c r="J35" i="32"/>
  <c r="I35" i="32"/>
  <c r="H35" i="32"/>
  <c r="G35" i="32"/>
  <c r="J34" i="32"/>
  <c r="I34" i="32"/>
  <c r="H34" i="32"/>
  <c r="G34" i="32"/>
  <c r="J33" i="32"/>
  <c r="I33" i="32"/>
  <c r="H33" i="32"/>
  <c r="G33" i="32"/>
  <c r="J32" i="32"/>
  <c r="I32" i="32"/>
  <c r="H32" i="32"/>
  <c r="G32" i="32"/>
  <c r="J31" i="32"/>
  <c r="I31" i="32"/>
  <c r="H31" i="32"/>
  <c r="G31" i="32"/>
  <c r="J30" i="32"/>
  <c r="I30" i="32"/>
  <c r="H30" i="32"/>
  <c r="G30" i="32"/>
  <c r="J29" i="32"/>
  <c r="I29" i="32"/>
  <c r="H29" i="32"/>
  <c r="G29" i="32"/>
  <c r="J28" i="32"/>
  <c r="I28" i="32"/>
  <c r="H28" i="32"/>
  <c r="G28" i="32"/>
  <c r="J27" i="32"/>
  <c r="C27" i="32"/>
  <c r="C40" i="32" s="1"/>
  <c r="B27" i="32"/>
  <c r="B40" i="32" s="1"/>
  <c r="A27" i="32"/>
  <c r="A40" i="32" s="1"/>
  <c r="D24" i="32"/>
  <c r="D49" i="32" s="1"/>
  <c r="A24" i="32"/>
  <c r="D23" i="32"/>
  <c r="D48" i="32" s="1"/>
  <c r="A23" i="32"/>
  <c r="D22" i="32"/>
  <c r="D47" i="32" s="1"/>
  <c r="A22" i="32"/>
  <c r="O21" i="32"/>
  <c r="D21" i="32"/>
  <c r="D46" i="32" s="1"/>
  <c r="A21" i="32"/>
  <c r="D20" i="32"/>
  <c r="D45" i="32" s="1"/>
  <c r="A20" i="32"/>
  <c r="D19" i="32"/>
  <c r="D44" i="32" s="1"/>
  <c r="A19" i="32"/>
  <c r="M18" i="32"/>
  <c r="D18" i="32"/>
  <c r="D43" i="32" s="1"/>
  <c r="A18" i="32"/>
  <c r="D17" i="32"/>
  <c r="D42" i="32" s="1"/>
  <c r="C17" i="32"/>
  <c r="C42" i="32" s="1"/>
  <c r="B17" i="32"/>
  <c r="B42" i="32" s="1"/>
  <c r="A17" i="32"/>
  <c r="D16" i="32"/>
  <c r="D41" i="32" s="1"/>
  <c r="A16" i="32"/>
  <c r="D15" i="32"/>
  <c r="D27" i="32" s="1"/>
  <c r="C15" i="32"/>
  <c r="B15" i="32"/>
  <c r="R12" i="32"/>
  <c r="O12" i="32"/>
  <c r="O24" i="32" s="1"/>
  <c r="M12" i="32"/>
  <c r="M24" i="32" s="1"/>
  <c r="I12" i="32"/>
  <c r="N12" i="32" s="1"/>
  <c r="H12" i="32"/>
  <c r="Q12" i="32" s="1"/>
  <c r="S8" i="32" s="1"/>
  <c r="E49" i="32"/>
  <c r="C12" i="32"/>
  <c r="C24" i="32" s="1"/>
  <c r="C49" i="32" s="1"/>
  <c r="B12" i="32"/>
  <c r="R11" i="32"/>
  <c r="O11" i="32"/>
  <c r="O23" i="32" s="1"/>
  <c r="M11" i="32"/>
  <c r="M23" i="32" s="1"/>
  <c r="I11" i="32"/>
  <c r="N11" i="32" s="1"/>
  <c r="H11" i="32"/>
  <c r="Q11" i="32" s="1"/>
  <c r="S7" i="32" s="1"/>
  <c r="E48" i="32"/>
  <c r="C11" i="32"/>
  <c r="C23" i="32" s="1"/>
  <c r="C48" i="32" s="1"/>
  <c r="B11" i="32"/>
  <c r="R10" i="32"/>
  <c r="O10" i="32"/>
  <c r="O22" i="32" s="1"/>
  <c r="M10" i="32"/>
  <c r="M22" i="32" s="1"/>
  <c r="I10" i="32"/>
  <c r="N10" i="32" s="1"/>
  <c r="H10" i="32"/>
  <c r="Q10" i="32" s="1"/>
  <c r="S10" i="32" s="1"/>
  <c r="E47" i="32"/>
  <c r="C10" i="32"/>
  <c r="C22" i="32" s="1"/>
  <c r="C47" i="32" s="1"/>
  <c r="B10" i="32"/>
  <c r="B22" i="32" s="1"/>
  <c r="B47" i="32" s="1"/>
  <c r="R9" i="32"/>
  <c r="O9" i="32"/>
  <c r="M9" i="32"/>
  <c r="M21" i="32" s="1"/>
  <c r="I9" i="32"/>
  <c r="N9" i="32" s="1"/>
  <c r="H9" i="32"/>
  <c r="Q9" i="32" s="1"/>
  <c r="S12" i="32" s="1"/>
  <c r="E46" i="32"/>
  <c r="C9" i="32"/>
  <c r="C21" i="32" s="1"/>
  <c r="C46" i="32" s="1"/>
  <c r="B9" i="32"/>
  <c r="R8" i="32"/>
  <c r="O8" i="32"/>
  <c r="O20" i="32" s="1"/>
  <c r="M8" i="32"/>
  <c r="I8" i="32"/>
  <c r="N8" i="32" s="1"/>
  <c r="H8" i="32"/>
  <c r="Q8" i="32" s="1"/>
  <c r="S11" i="32" s="1"/>
  <c r="E45" i="32"/>
  <c r="C8" i="32"/>
  <c r="B8" i="32"/>
  <c r="B20" i="32" s="1"/>
  <c r="B45" i="32" s="1"/>
  <c r="R7" i="32"/>
  <c r="O7" i="32"/>
  <c r="O19" i="32" s="1"/>
  <c r="M7" i="32"/>
  <c r="M19" i="32" s="1"/>
  <c r="I7" i="32"/>
  <c r="N7" i="32" s="1"/>
  <c r="H7" i="32"/>
  <c r="Q7" i="32" s="1"/>
  <c r="S9" i="32" s="1"/>
  <c r="E44" i="32"/>
  <c r="C7" i="32"/>
  <c r="C19" i="32" s="1"/>
  <c r="C44" i="32" s="1"/>
  <c r="B7" i="32"/>
  <c r="R6" i="32"/>
  <c r="O6" i="32"/>
  <c r="O18" i="32" s="1"/>
  <c r="M6" i="32"/>
  <c r="I6" i="32"/>
  <c r="N6" i="32" s="1"/>
  <c r="H6" i="32"/>
  <c r="Q6" i="32" s="1"/>
  <c r="S5" i="32" s="1"/>
  <c r="E43" i="32"/>
  <c r="C6" i="32"/>
  <c r="C18" i="32" s="1"/>
  <c r="C43" i="32" s="1"/>
  <c r="B6" i="32"/>
  <c r="B18" i="32" s="1"/>
  <c r="B43" i="32" s="1"/>
  <c r="R5" i="32"/>
  <c r="O5" i="32"/>
  <c r="O17" i="32" s="1"/>
  <c r="M5" i="32"/>
  <c r="Q5" i="32" s="1"/>
  <c r="S4" i="32" s="1"/>
  <c r="I5" i="32"/>
  <c r="N5" i="32" s="1"/>
  <c r="H5" i="32"/>
  <c r="E42" i="32"/>
  <c r="C5" i="32"/>
  <c r="B5" i="32"/>
  <c r="R4" i="32"/>
  <c r="O4" i="32"/>
  <c r="O16" i="32" s="1"/>
  <c r="M4" i="32"/>
  <c r="M16" i="32" s="1"/>
  <c r="I4" i="32"/>
  <c r="I13" i="32" s="1"/>
  <c r="H4" i="32"/>
  <c r="H13" i="32" s="1"/>
  <c r="C4" i="32"/>
  <c r="C20" i="32" s="1"/>
  <c r="C45" i="32" s="1"/>
  <c r="B4" i="32"/>
  <c r="B23" i="32" s="1"/>
  <c r="B48" i="32" s="1"/>
  <c r="S3" i="32"/>
  <c r="J42" i="31"/>
  <c r="J43" i="31"/>
  <c r="J44" i="31"/>
  <c r="J45" i="31"/>
  <c r="J46" i="31"/>
  <c r="J47" i="31"/>
  <c r="J48" i="31"/>
  <c r="J49" i="31"/>
  <c r="J41" i="31"/>
  <c r="I41" i="31"/>
  <c r="I42" i="31"/>
  <c r="I43" i="31"/>
  <c r="I44" i="31"/>
  <c r="I45" i="31"/>
  <c r="I46" i="31"/>
  <c r="I47" i="31"/>
  <c r="I48" i="31"/>
  <c r="I49" i="31"/>
  <c r="I40" i="31"/>
  <c r="D42" i="31"/>
  <c r="E42" i="31"/>
  <c r="D43" i="31"/>
  <c r="E43" i="31"/>
  <c r="D44" i="31"/>
  <c r="E44" i="31"/>
  <c r="D45" i="31"/>
  <c r="E45" i="31"/>
  <c r="D46" i="31"/>
  <c r="E46" i="31"/>
  <c r="D47" i="31"/>
  <c r="E47" i="31"/>
  <c r="D48" i="31"/>
  <c r="E48" i="31"/>
  <c r="D49" i="31"/>
  <c r="E49" i="31"/>
  <c r="E41" i="31"/>
  <c r="J29" i="31"/>
  <c r="J30" i="31"/>
  <c r="J31" i="31"/>
  <c r="J32" i="31"/>
  <c r="J33" i="31"/>
  <c r="J34" i="31"/>
  <c r="J35" i="31"/>
  <c r="J28" i="31"/>
  <c r="J27" i="31"/>
  <c r="E27" i="31"/>
  <c r="E16" i="31"/>
  <c r="E17" i="31"/>
  <c r="E18" i="31"/>
  <c r="E19" i="31"/>
  <c r="E20" i="31"/>
  <c r="E21" i="31"/>
  <c r="E22" i="31"/>
  <c r="E23" i="31"/>
  <c r="E24" i="31"/>
  <c r="E15" i="31"/>
  <c r="A49" i="31"/>
  <c r="A48" i="31"/>
  <c r="A47" i="31"/>
  <c r="A46" i="31"/>
  <c r="A45" i="31"/>
  <c r="A44" i="31"/>
  <c r="B43" i="31"/>
  <c r="A43" i="31"/>
  <c r="A42" i="31"/>
  <c r="B41" i="31"/>
  <c r="A41" i="31"/>
  <c r="E40" i="31"/>
  <c r="I35" i="31"/>
  <c r="H35" i="31"/>
  <c r="G35" i="31"/>
  <c r="I34" i="31"/>
  <c r="H34" i="31"/>
  <c r="G34" i="31"/>
  <c r="I33" i="31"/>
  <c r="H33" i="31"/>
  <c r="G33" i="31"/>
  <c r="I32" i="31"/>
  <c r="H32" i="31"/>
  <c r="G32" i="31"/>
  <c r="I31" i="31"/>
  <c r="H31" i="31"/>
  <c r="G31" i="31"/>
  <c r="I30" i="31"/>
  <c r="H30" i="31"/>
  <c r="G30" i="31"/>
  <c r="I29" i="31"/>
  <c r="H29" i="31"/>
  <c r="G29" i="31"/>
  <c r="I28" i="31"/>
  <c r="H28" i="31"/>
  <c r="G28" i="31"/>
  <c r="A27" i="31"/>
  <c r="A40" i="31" s="1"/>
  <c r="D24" i="31"/>
  <c r="A24" i="31"/>
  <c r="O23" i="31"/>
  <c r="D23" i="31"/>
  <c r="A23" i="31"/>
  <c r="D22" i="31"/>
  <c r="C22" i="31"/>
  <c r="C47" i="31" s="1"/>
  <c r="A22" i="31"/>
  <c r="D21" i="31"/>
  <c r="B21" i="31"/>
  <c r="B46" i="31" s="1"/>
  <c r="A21" i="31"/>
  <c r="M20" i="31"/>
  <c r="D20" i="31"/>
  <c r="A20" i="31"/>
  <c r="D19" i="31"/>
  <c r="C19" i="31"/>
  <c r="C44" i="31" s="1"/>
  <c r="B19" i="31"/>
  <c r="B44" i="31" s="1"/>
  <c r="A19" i="31"/>
  <c r="D18" i="31"/>
  <c r="B18" i="31"/>
  <c r="A18" i="31"/>
  <c r="D17" i="31"/>
  <c r="A17" i="31"/>
  <c r="D16" i="31"/>
  <c r="D41" i="31" s="1"/>
  <c r="B16" i="31"/>
  <c r="A16" i="31"/>
  <c r="D15" i="31"/>
  <c r="D27" i="31" s="1"/>
  <c r="C15" i="31"/>
  <c r="C27" i="31" s="1"/>
  <c r="B15" i="31"/>
  <c r="B27" i="31" s="1"/>
  <c r="R12" i="31"/>
  <c r="O12" i="31"/>
  <c r="O24" i="31" s="1"/>
  <c r="M12" i="31"/>
  <c r="M24" i="31" s="1"/>
  <c r="K12" i="31"/>
  <c r="K17" i="31" s="1"/>
  <c r="J12" i="31"/>
  <c r="I12" i="31"/>
  <c r="N12" i="31" s="1"/>
  <c r="H12" i="31"/>
  <c r="Q12" i="31" s="1"/>
  <c r="F12" i="31"/>
  <c r="C12" i="31"/>
  <c r="C24" i="31" s="1"/>
  <c r="C49" i="31" s="1"/>
  <c r="B12" i="31"/>
  <c r="R11" i="31"/>
  <c r="O11" i="31"/>
  <c r="M11" i="31"/>
  <c r="M23" i="31" s="1"/>
  <c r="K11" i="31"/>
  <c r="K23" i="31" s="1"/>
  <c r="J11" i="31"/>
  <c r="I11" i="31"/>
  <c r="N11" i="31" s="1"/>
  <c r="H11" i="31"/>
  <c r="Q11" i="31" s="1"/>
  <c r="F11" i="31"/>
  <c r="C11" i="31"/>
  <c r="C23" i="31" s="1"/>
  <c r="C48" i="31" s="1"/>
  <c r="B11" i="31"/>
  <c r="B23" i="31" s="1"/>
  <c r="B48" i="31" s="1"/>
  <c r="R10" i="31"/>
  <c r="S10" i="31" s="1"/>
  <c r="O10" i="31"/>
  <c r="O22" i="31" s="1"/>
  <c r="M10" i="31"/>
  <c r="Q10" i="31" s="1"/>
  <c r="K10" i="31"/>
  <c r="K22" i="31" s="1"/>
  <c r="J10" i="31"/>
  <c r="I10" i="31"/>
  <c r="N10" i="31" s="1"/>
  <c r="H10" i="31"/>
  <c r="F10" i="31"/>
  <c r="C10" i="31"/>
  <c r="B10" i="31"/>
  <c r="B22" i="31" s="1"/>
  <c r="B47" i="31" s="1"/>
  <c r="R9" i="31"/>
  <c r="O9" i="31"/>
  <c r="O21" i="31" s="1"/>
  <c r="M9" i="31"/>
  <c r="M21" i="31" s="1"/>
  <c r="K9" i="31"/>
  <c r="K21" i="31" s="1"/>
  <c r="J9" i="31"/>
  <c r="I9" i="31"/>
  <c r="N9" i="31" s="1"/>
  <c r="H9" i="31"/>
  <c r="F9" i="31"/>
  <c r="C9" i="31"/>
  <c r="C21" i="31" s="1"/>
  <c r="C46" i="31" s="1"/>
  <c r="B9" i="31"/>
  <c r="R8" i="31"/>
  <c r="S8" i="31" s="1"/>
  <c r="O8" i="31"/>
  <c r="O20" i="31" s="1"/>
  <c r="M8" i="31"/>
  <c r="Q8" i="31" s="1"/>
  <c r="K8" i="31"/>
  <c r="K20" i="31" s="1"/>
  <c r="J8" i="31"/>
  <c r="I8" i="31"/>
  <c r="N8" i="31" s="1"/>
  <c r="H8" i="31"/>
  <c r="F8" i="31"/>
  <c r="C8" i="31"/>
  <c r="C20" i="31" s="1"/>
  <c r="C45" i="31" s="1"/>
  <c r="B8" i="31"/>
  <c r="B20" i="31" s="1"/>
  <c r="B45" i="31" s="1"/>
  <c r="R7" i="31"/>
  <c r="S7" i="31" s="1"/>
  <c r="O7" i="31"/>
  <c r="O19" i="31" s="1"/>
  <c r="M7" i="31"/>
  <c r="M19" i="31" s="1"/>
  <c r="K7" i="31"/>
  <c r="K19" i="31" s="1"/>
  <c r="J7" i="31"/>
  <c r="I7" i="31"/>
  <c r="N7" i="31" s="1"/>
  <c r="H7" i="31"/>
  <c r="F7" i="31"/>
  <c r="C7" i="31"/>
  <c r="B7" i="31"/>
  <c r="R6" i="31"/>
  <c r="O6" i="31"/>
  <c r="O18" i="31" s="1"/>
  <c r="M6" i="31"/>
  <c r="M18" i="31" s="1"/>
  <c r="K6" i="31"/>
  <c r="K18" i="31" s="1"/>
  <c r="J6" i="31"/>
  <c r="I6" i="31"/>
  <c r="N6" i="31" s="1"/>
  <c r="H6" i="31"/>
  <c r="F6" i="31"/>
  <c r="C6" i="31"/>
  <c r="C18" i="31" s="1"/>
  <c r="C43" i="31" s="1"/>
  <c r="B6" i="31"/>
  <c r="R5" i="31"/>
  <c r="O5" i="31"/>
  <c r="O17" i="31" s="1"/>
  <c r="M5" i="31"/>
  <c r="Q5" i="31" s="1"/>
  <c r="K5" i="31"/>
  <c r="L5" i="31" s="1"/>
  <c r="J5" i="31"/>
  <c r="I5" i="31"/>
  <c r="N5" i="31" s="1"/>
  <c r="H5" i="31"/>
  <c r="F5" i="31"/>
  <c r="C5" i="31"/>
  <c r="C17" i="31" s="1"/>
  <c r="C42" i="31" s="1"/>
  <c r="B5" i="31"/>
  <c r="B17" i="31" s="1"/>
  <c r="B42" i="31" s="1"/>
  <c r="R4" i="31"/>
  <c r="S4" i="31" s="1"/>
  <c r="O4" i="31"/>
  <c r="O16" i="31" s="1"/>
  <c r="M4" i="31"/>
  <c r="M16" i="31" s="1"/>
  <c r="K4" i="31"/>
  <c r="K16" i="31" s="1"/>
  <c r="J4" i="31"/>
  <c r="I4" i="31"/>
  <c r="I13" i="31" s="1"/>
  <c r="H4" i="31"/>
  <c r="H13" i="31" s="1"/>
  <c r="F4" i="31"/>
  <c r="F13" i="31" s="1"/>
  <c r="C4" i="31"/>
  <c r="C16" i="31" s="1"/>
  <c r="C41" i="31" s="1"/>
  <c r="B4" i="31"/>
  <c r="B24" i="31" s="1"/>
  <c r="B49" i="31" s="1"/>
  <c r="S3" i="31"/>
  <c r="E3" i="31"/>
  <c r="F39" i="7"/>
  <c r="L41" i="30"/>
  <c r="L42" i="30"/>
  <c r="L43" i="30"/>
  <c r="L44" i="30"/>
  <c r="L45" i="30"/>
  <c r="L46" i="30"/>
  <c r="L47" i="30"/>
  <c r="L48" i="30"/>
  <c r="L40" i="30"/>
  <c r="F5" i="30"/>
  <c r="F8" i="30"/>
  <c r="F9" i="30"/>
  <c r="J48" i="30"/>
  <c r="G48" i="30"/>
  <c r="J47" i="30"/>
  <c r="G47" i="30"/>
  <c r="J46" i="30"/>
  <c r="G46" i="30"/>
  <c r="J45" i="30"/>
  <c r="G45" i="30"/>
  <c r="A45" i="30"/>
  <c r="J44" i="30"/>
  <c r="G44" i="30"/>
  <c r="J43" i="30"/>
  <c r="G43" i="30"/>
  <c r="J42" i="30"/>
  <c r="G42" i="30"/>
  <c r="J41" i="30"/>
  <c r="G41" i="30"/>
  <c r="A41" i="30"/>
  <c r="J40" i="30"/>
  <c r="G40" i="30"/>
  <c r="G39" i="30"/>
  <c r="A39" i="30"/>
  <c r="L34" i="30"/>
  <c r="K34" i="30"/>
  <c r="J34" i="30"/>
  <c r="I34" i="30"/>
  <c r="H34" i="30"/>
  <c r="L33" i="30"/>
  <c r="K33" i="30"/>
  <c r="J33" i="30"/>
  <c r="I33" i="30"/>
  <c r="H33" i="30"/>
  <c r="L32" i="30"/>
  <c r="K32" i="30"/>
  <c r="J32" i="30"/>
  <c r="I32" i="30"/>
  <c r="H32" i="30"/>
  <c r="L31" i="30"/>
  <c r="K31" i="30"/>
  <c r="J31" i="30"/>
  <c r="I31" i="30"/>
  <c r="H31" i="30"/>
  <c r="L30" i="30"/>
  <c r="K30" i="30"/>
  <c r="J30" i="30"/>
  <c r="I30" i="30"/>
  <c r="H30" i="30"/>
  <c r="L29" i="30"/>
  <c r="K29" i="30"/>
  <c r="J29" i="30"/>
  <c r="I29" i="30"/>
  <c r="H29" i="30"/>
  <c r="L28" i="30"/>
  <c r="K28" i="30"/>
  <c r="J28" i="30"/>
  <c r="I28" i="30"/>
  <c r="H28" i="30"/>
  <c r="L27" i="30"/>
  <c r="K27" i="30"/>
  <c r="J27" i="30"/>
  <c r="I27" i="30"/>
  <c r="H27" i="30"/>
  <c r="F26" i="30"/>
  <c r="O22" i="30"/>
  <c r="G22" i="30"/>
  <c r="C22" i="30"/>
  <c r="C48" i="30" s="1"/>
  <c r="G21" i="30"/>
  <c r="E21" i="30"/>
  <c r="E47" i="30" s="1"/>
  <c r="C21" i="30"/>
  <c r="C47" i="30" s="1"/>
  <c r="O20" i="30"/>
  <c r="G20" i="30"/>
  <c r="E20" i="30"/>
  <c r="M20" i="30" s="1"/>
  <c r="C20" i="30"/>
  <c r="K20" i="30" s="1"/>
  <c r="A20" i="30"/>
  <c r="G19" i="30"/>
  <c r="A19" i="30"/>
  <c r="G18" i="30"/>
  <c r="E18" i="30"/>
  <c r="E44" i="30" s="1"/>
  <c r="C18" i="30"/>
  <c r="C44" i="30" s="1"/>
  <c r="A18" i="30"/>
  <c r="G17" i="30"/>
  <c r="O17" i="30" s="1"/>
  <c r="C17" i="30"/>
  <c r="K17" i="30" s="1"/>
  <c r="A17" i="30"/>
  <c r="O16" i="30"/>
  <c r="G16" i="30"/>
  <c r="E16" i="30"/>
  <c r="E42" i="30" s="1"/>
  <c r="A16" i="30"/>
  <c r="G15" i="30"/>
  <c r="E15" i="30"/>
  <c r="E41" i="30" s="1"/>
  <c r="G14" i="30"/>
  <c r="E14" i="30"/>
  <c r="E40" i="30" s="1"/>
  <c r="A14" i="30"/>
  <c r="G13" i="30"/>
  <c r="F13" i="30"/>
  <c r="E13" i="30"/>
  <c r="D13" i="30"/>
  <c r="E10" i="30"/>
  <c r="E22" i="30" s="1"/>
  <c r="D10" i="30"/>
  <c r="D22" i="30" s="1"/>
  <c r="C10" i="30"/>
  <c r="B10" i="30"/>
  <c r="B22" i="30" s="1"/>
  <c r="A10" i="30"/>
  <c r="A22" i="30" s="1"/>
  <c r="E9" i="30"/>
  <c r="D9" i="30"/>
  <c r="D21" i="30" s="1"/>
  <c r="D47" i="30" s="1"/>
  <c r="C9" i="30"/>
  <c r="B9" i="30"/>
  <c r="B21" i="30" s="1"/>
  <c r="A9" i="30"/>
  <c r="A47" i="30" s="1"/>
  <c r="E8" i="30"/>
  <c r="D8" i="30"/>
  <c r="C8" i="30"/>
  <c r="B8" i="30"/>
  <c r="A8" i="30"/>
  <c r="A46" i="30" s="1"/>
  <c r="E7" i="30"/>
  <c r="E19" i="30" s="1"/>
  <c r="E45" i="30" s="1"/>
  <c r="D7" i="30"/>
  <c r="D19" i="30" s="1"/>
  <c r="D45" i="30" s="1"/>
  <c r="C7" i="30"/>
  <c r="C19" i="30" s="1"/>
  <c r="C45" i="30" s="1"/>
  <c r="B7" i="30"/>
  <c r="B19" i="30" s="1"/>
  <c r="A7" i="30"/>
  <c r="E6" i="30"/>
  <c r="D6" i="30"/>
  <c r="D18" i="30" s="1"/>
  <c r="D44" i="30" s="1"/>
  <c r="C6" i="30"/>
  <c r="B6" i="30"/>
  <c r="B18" i="30" s="1"/>
  <c r="A6" i="30"/>
  <c r="A44" i="30" s="1"/>
  <c r="E5" i="30"/>
  <c r="E17" i="30" s="1"/>
  <c r="D5" i="30"/>
  <c r="D17" i="30" s="1"/>
  <c r="C5" i="30"/>
  <c r="B5" i="30"/>
  <c r="A5" i="30"/>
  <c r="A43" i="30" s="1"/>
  <c r="E4" i="30"/>
  <c r="D4" i="30"/>
  <c r="C4" i="30"/>
  <c r="C16" i="30" s="1"/>
  <c r="B4" i="30"/>
  <c r="B16" i="30" s="1"/>
  <c r="A4" i="30"/>
  <c r="A42" i="30" s="1"/>
  <c r="E3" i="30"/>
  <c r="D3" i="30"/>
  <c r="D14" i="30" s="1"/>
  <c r="D40" i="30" s="1"/>
  <c r="C3" i="30"/>
  <c r="C15" i="30" s="1"/>
  <c r="C41" i="30" s="1"/>
  <c r="B3" i="30"/>
  <c r="B15" i="30" s="1"/>
  <c r="A3" i="30"/>
  <c r="A15" i="30" s="1"/>
  <c r="E2" i="30"/>
  <c r="D2" i="30"/>
  <c r="D16" i="30" s="1"/>
  <c r="C2" i="30"/>
  <c r="C14" i="30" s="1"/>
  <c r="C40" i="30" s="1"/>
  <c r="B2" i="30"/>
  <c r="B14" i="30" s="1"/>
  <c r="A2" i="30"/>
  <c r="A40" i="30" s="1"/>
  <c r="F39" i="30"/>
  <c r="E1" i="30"/>
  <c r="E26" i="30" s="1"/>
  <c r="D1" i="30"/>
  <c r="D26" i="30" s="1"/>
  <c r="C1" i="30"/>
  <c r="C26" i="30" s="1"/>
  <c r="B1" i="30"/>
  <c r="B26" i="30" s="1"/>
  <c r="A1" i="30"/>
  <c r="A13" i="30" s="1"/>
  <c r="S5" i="27"/>
  <c r="S6" i="27"/>
  <c r="S7" i="27"/>
  <c r="S8" i="27"/>
  <c r="S9" i="27"/>
  <c r="S10" i="27"/>
  <c r="S11" i="27"/>
  <c r="S12" i="27"/>
  <c r="S4" i="27"/>
  <c r="R5" i="27"/>
  <c r="R6" i="27"/>
  <c r="R7" i="27"/>
  <c r="R8" i="27"/>
  <c r="R9" i="27"/>
  <c r="R10" i="27"/>
  <c r="R11" i="27"/>
  <c r="R12" i="27"/>
  <c r="R4" i="27"/>
  <c r="H3" i="28"/>
  <c r="H4" i="28"/>
  <c r="H5" i="28"/>
  <c r="H6" i="28"/>
  <c r="H7" i="28"/>
  <c r="H8" i="28"/>
  <c r="H9" i="28"/>
  <c r="H10" i="28"/>
  <c r="H2" i="28"/>
  <c r="R5" i="29"/>
  <c r="R6" i="29"/>
  <c r="R7" i="29"/>
  <c r="R8" i="29"/>
  <c r="R9" i="29"/>
  <c r="R10" i="29"/>
  <c r="R11" i="29"/>
  <c r="R12" i="29"/>
  <c r="R4" i="29"/>
  <c r="S5" i="16"/>
  <c r="J6" i="33" s="1"/>
  <c r="S6" i="16"/>
  <c r="F10" i="30" s="1"/>
  <c r="S7" i="16"/>
  <c r="S8" i="16"/>
  <c r="J9" i="33" s="1"/>
  <c r="S9" i="16"/>
  <c r="J10" i="33" s="1"/>
  <c r="S10" i="16"/>
  <c r="F2" i="30" s="1"/>
  <c r="S11" i="16"/>
  <c r="F4" i="30" s="1"/>
  <c r="S4" i="16"/>
  <c r="F3" i="30" s="1"/>
  <c r="S3" i="16"/>
  <c r="R5" i="16"/>
  <c r="R6" i="16"/>
  <c r="R7" i="16"/>
  <c r="R8" i="16"/>
  <c r="R9" i="16"/>
  <c r="R10" i="16"/>
  <c r="R11" i="16"/>
  <c r="R12" i="16"/>
  <c r="R4" i="16"/>
  <c r="E5" i="29"/>
  <c r="E6" i="29"/>
  <c r="E7" i="29"/>
  <c r="E8" i="29"/>
  <c r="E9" i="29"/>
  <c r="E10" i="29"/>
  <c r="E11" i="29"/>
  <c r="E12" i="29"/>
  <c r="E4" i="29"/>
  <c r="E3" i="27"/>
  <c r="A49" i="29"/>
  <c r="A48" i="29"/>
  <c r="A47" i="29"/>
  <c r="A46" i="29"/>
  <c r="D45" i="29"/>
  <c r="A45" i="29"/>
  <c r="A44" i="29"/>
  <c r="A43" i="29"/>
  <c r="A42" i="29"/>
  <c r="A41" i="29"/>
  <c r="E40" i="29"/>
  <c r="I35" i="29"/>
  <c r="H35" i="29"/>
  <c r="G35" i="29"/>
  <c r="I34" i="29"/>
  <c r="H34" i="29"/>
  <c r="G34" i="29"/>
  <c r="I33" i="29"/>
  <c r="H33" i="29"/>
  <c r="G33" i="29"/>
  <c r="I32" i="29"/>
  <c r="H32" i="29"/>
  <c r="G32" i="29"/>
  <c r="I31" i="29"/>
  <c r="H31" i="29"/>
  <c r="G31" i="29"/>
  <c r="I30" i="29"/>
  <c r="H30" i="29"/>
  <c r="G30" i="29"/>
  <c r="I29" i="29"/>
  <c r="H29" i="29"/>
  <c r="G29" i="29"/>
  <c r="I28" i="29"/>
  <c r="H28" i="29"/>
  <c r="G28" i="29"/>
  <c r="A27" i="29"/>
  <c r="A40" i="29" s="1"/>
  <c r="D24" i="29"/>
  <c r="D49" i="29" s="1"/>
  <c r="A24" i="29"/>
  <c r="D23" i="29"/>
  <c r="D48" i="29" s="1"/>
  <c r="A23" i="29"/>
  <c r="D22" i="29"/>
  <c r="D47" i="29" s="1"/>
  <c r="C22" i="29"/>
  <c r="C47" i="29" s="1"/>
  <c r="A22" i="29"/>
  <c r="D21" i="29"/>
  <c r="D46" i="29" s="1"/>
  <c r="A21" i="29"/>
  <c r="D20" i="29"/>
  <c r="A20" i="29"/>
  <c r="D19" i="29"/>
  <c r="D44" i="29" s="1"/>
  <c r="A19" i="29"/>
  <c r="D18" i="29"/>
  <c r="D43" i="29" s="1"/>
  <c r="A18" i="29"/>
  <c r="D17" i="29"/>
  <c r="D42" i="29" s="1"/>
  <c r="A17" i="29"/>
  <c r="D16" i="29"/>
  <c r="D41" i="29" s="1"/>
  <c r="A16" i="29"/>
  <c r="E15" i="29"/>
  <c r="D15" i="29"/>
  <c r="D27" i="29" s="1"/>
  <c r="C15" i="29"/>
  <c r="C27" i="29" s="1"/>
  <c r="B15" i="29"/>
  <c r="B27" i="29" s="1"/>
  <c r="O12" i="29"/>
  <c r="O24" i="29" s="1"/>
  <c r="M12" i="29"/>
  <c r="M24" i="29" s="1"/>
  <c r="I12" i="29"/>
  <c r="N12" i="29" s="1"/>
  <c r="H12" i="29"/>
  <c r="Q12" i="29" s="1"/>
  <c r="F12" i="29"/>
  <c r="C12" i="29"/>
  <c r="C24" i="29" s="1"/>
  <c r="C49" i="29" s="1"/>
  <c r="B12" i="29"/>
  <c r="B24" i="29" s="1"/>
  <c r="B49" i="29" s="1"/>
  <c r="O11" i="29"/>
  <c r="M11" i="29"/>
  <c r="M23" i="29" s="1"/>
  <c r="I11" i="29"/>
  <c r="N11" i="29" s="1"/>
  <c r="H11" i="29"/>
  <c r="F11" i="29"/>
  <c r="C11" i="29"/>
  <c r="C23" i="29" s="1"/>
  <c r="C48" i="29" s="1"/>
  <c r="B11" i="29"/>
  <c r="B23" i="29" s="1"/>
  <c r="B48" i="29" s="1"/>
  <c r="O10" i="29"/>
  <c r="O22" i="29" s="1"/>
  <c r="M10" i="29"/>
  <c r="Q10" i="29" s="1"/>
  <c r="I10" i="29"/>
  <c r="N10" i="29" s="1"/>
  <c r="H10" i="29"/>
  <c r="F10" i="29"/>
  <c r="C10" i="29"/>
  <c r="K10" i="29" s="1"/>
  <c r="B10" i="29"/>
  <c r="B22" i="29" s="1"/>
  <c r="B47" i="29" s="1"/>
  <c r="Q9" i="29"/>
  <c r="O9" i="29"/>
  <c r="O21" i="29" s="1"/>
  <c r="M9" i="29"/>
  <c r="M21" i="29" s="1"/>
  <c r="I9" i="29"/>
  <c r="N9" i="29" s="1"/>
  <c r="H9" i="29"/>
  <c r="F9" i="29"/>
  <c r="C9" i="29"/>
  <c r="C21" i="29" s="1"/>
  <c r="C46" i="29" s="1"/>
  <c r="B9" i="29"/>
  <c r="B21" i="29" s="1"/>
  <c r="B46" i="29" s="1"/>
  <c r="Q8" i="29"/>
  <c r="O8" i="29"/>
  <c r="O20" i="29" s="1"/>
  <c r="M8" i="29"/>
  <c r="I8" i="29"/>
  <c r="N8" i="29" s="1"/>
  <c r="H8" i="29"/>
  <c r="F8" i="29"/>
  <c r="C8" i="29"/>
  <c r="C20" i="29" s="1"/>
  <c r="C45" i="29" s="1"/>
  <c r="B8" i="29"/>
  <c r="B20" i="29" s="1"/>
  <c r="B45" i="29" s="1"/>
  <c r="O7" i="29"/>
  <c r="O23" i="29" s="1"/>
  <c r="N7" i="29"/>
  <c r="M7" i="29"/>
  <c r="M19" i="29" s="1"/>
  <c r="I7" i="29"/>
  <c r="K7" i="29" s="1"/>
  <c r="H7" i="29"/>
  <c r="F7" i="29"/>
  <c r="C7" i="29"/>
  <c r="C19" i="29" s="1"/>
  <c r="C44" i="29" s="1"/>
  <c r="B7" i="29"/>
  <c r="O6" i="29"/>
  <c r="O18" i="29" s="1"/>
  <c r="M6" i="29"/>
  <c r="M18" i="29" s="1"/>
  <c r="I6" i="29"/>
  <c r="J6" i="29" s="1"/>
  <c r="H6" i="29"/>
  <c r="F6" i="29"/>
  <c r="C6" i="29"/>
  <c r="K6" i="29" s="1"/>
  <c r="B6" i="29"/>
  <c r="B18" i="29" s="1"/>
  <c r="B43" i="29" s="1"/>
  <c r="O5" i="29"/>
  <c r="O17" i="29" s="1"/>
  <c r="M5" i="29"/>
  <c r="Q5" i="29" s="1"/>
  <c r="K5" i="29"/>
  <c r="L5" i="29" s="1"/>
  <c r="J5" i="29"/>
  <c r="I5" i="29"/>
  <c r="N5" i="29" s="1"/>
  <c r="H5" i="29"/>
  <c r="F5" i="29"/>
  <c r="C5" i="29"/>
  <c r="C17" i="29" s="1"/>
  <c r="C42" i="29" s="1"/>
  <c r="B5" i="29"/>
  <c r="B17" i="29" s="1"/>
  <c r="B42" i="29" s="1"/>
  <c r="O4" i="29"/>
  <c r="O16" i="29" s="1"/>
  <c r="M4" i="29"/>
  <c r="M16" i="29" s="1"/>
  <c r="I4" i="29"/>
  <c r="I13" i="29" s="1"/>
  <c r="H4" i="29"/>
  <c r="H13" i="29" s="1"/>
  <c r="F4" i="29"/>
  <c r="F13" i="29" s="1"/>
  <c r="C4" i="29"/>
  <c r="C16" i="29" s="1"/>
  <c r="C41" i="29" s="1"/>
  <c r="B4" i="29"/>
  <c r="B16" i="29" s="1"/>
  <c r="B41" i="29" s="1"/>
  <c r="F3" i="28"/>
  <c r="F4" i="28"/>
  <c r="F5" i="28"/>
  <c r="G43" i="28" s="1"/>
  <c r="F7" i="28"/>
  <c r="F8" i="28"/>
  <c r="G46" i="28" s="1"/>
  <c r="F9" i="28"/>
  <c r="G47" i="28" s="1"/>
  <c r="F10" i="28"/>
  <c r="F2" i="28"/>
  <c r="G40" i="28" s="1"/>
  <c r="G48" i="28"/>
  <c r="J48" i="28"/>
  <c r="J47" i="28"/>
  <c r="J46" i="28"/>
  <c r="A46" i="28"/>
  <c r="J45" i="28"/>
  <c r="J44" i="28"/>
  <c r="A44" i="28"/>
  <c r="J43" i="28"/>
  <c r="A43" i="28"/>
  <c r="J42" i="28"/>
  <c r="J41" i="28"/>
  <c r="A41" i="28"/>
  <c r="J40" i="28"/>
  <c r="G39" i="28"/>
  <c r="L34" i="28"/>
  <c r="K34" i="28"/>
  <c r="J34" i="28"/>
  <c r="I34" i="28"/>
  <c r="H34" i="28"/>
  <c r="L33" i="28"/>
  <c r="K33" i="28"/>
  <c r="J33" i="28"/>
  <c r="I33" i="28"/>
  <c r="H33" i="28"/>
  <c r="L32" i="28"/>
  <c r="K32" i="28"/>
  <c r="J32" i="28"/>
  <c r="I32" i="28"/>
  <c r="H32" i="28"/>
  <c r="L31" i="28"/>
  <c r="K31" i="28"/>
  <c r="J31" i="28"/>
  <c r="I31" i="28"/>
  <c r="H31" i="28"/>
  <c r="L30" i="28"/>
  <c r="K30" i="28"/>
  <c r="J30" i="28"/>
  <c r="I30" i="28"/>
  <c r="H30" i="28"/>
  <c r="L29" i="28"/>
  <c r="K29" i="28"/>
  <c r="J29" i="28"/>
  <c r="I29" i="28"/>
  <c r="H29" i="28"/>
  <c r="L28" i="28"/>
  <c r="K28" i="28"/>
  <c r="J28" i="28"/>
  <c r="I28" i="28"/>
  <c r="H28" i="28"/>
  <c r="L27" i="28"/>
  <c r="K27" i="28"/>
  <c r="J27" i="28"/>
  <c r="I27" i="28"/>
  <c r="H27" i="28"/>
  <c r="F26" i="28"/>
  <c r="D26" i="28"/>
  <c r="O22" i="28"/>
  <c r="G22" i="28"/>
  <c r="A22" i="28"/>
  <c r="G21" i="28"/>
  <c r="E21" i="28"/>
  <c r="E47" i="28" s="1"/>
  <c r="A21" i="28"/>
  <c r="G20" i="28"/>
  <c r="O20" i="28" s="1"/>
  <c r="C20" i="28"/>
  <c r="K20" i="28" s="1"/>
  <c r="G19" i="28"/>
  <c r="A19" i="28"/>
  <c r="G18" i="28"/>
  <c r="C18" i="28"/>
  <c r="C44" i="28" s="1"/>
  <c r="A18" i="28"/>
  <c r="G17" i="28"/>
  <c r="O17" i="28" s="1"/>
  <c r="A17" i="28"/>
  <c r="G16" i="28"/>
  <c r="O16" i="28" s="1"/>
  <c r="G15" i="28"/>
  <c r="A15" i="28"/>
  <c r="G14" i="28"/>
  <c r="A14" i="28"/>
  <c r="G13" i="28"/>
  <c r="F13" i="28"/>
  <c r="D13" i="28"/>
  <c r="E10" i="28"/>
  <c r="E22" i="28" s="1"/>
  <c r="D10" i="28"/>
  <c r="D22" i="28" s="1"/>
  <c r="C10" i="28"/>
  <c r="B10" i="28"/>
  <c r="B22" i="28" s="1"/>
  <c r="A10" i="28"/>
  <c r="A48" i="28" s="1"/>
  <c r="E9" i="28"/>
  <c r="D9" i="28"/>
  <c r="D21" i="28" s="1"/>
  <c r="D47" i="28" s="1"/>
  <c r="C9" i="28"/>
  <c r="C21" i="28" s="1"/>
  <c r="C47" i="28" s="1"/>
  <c r="B9" i="28"/>
  <c r="B21" i="28" s="1"/>
  <c r="A9" i="28"/>
  <c r="A47" i="28" s="1"/>
  <c r="E8" i="28"/>
  <c r="D8" i="28"/>
  <c r="C8" i="28"/>
  <c r="B8" i="28"/>
  <c r="B20" i="28" s="1"/>
  <c r="A8" i="28"/>
  <c r="A20" i="28" s="1"/>
  <c r="E7" i="28"/>
  <c r="D7" i="28"/>
  <c r="D19" i="28" s="1"/>
  <c r="D45" i="28" s="1"/>
  <c r="C7" i="28"/>
  <c r="C19" i="28" s="1"/>
  <c r="C45" i="28" s="1"/>
  <c r="B7" i="28"/>
  <c r="B19" i="28" s="1"/>
  <c r="A7" i="28"/>
  <c r="A45" i="28" s="1"/>
  <c r="E6" i="28"/>
  <c r="E15" i="28" s="1"/>
  <c r="E41" i="28" s="1"/>
  <c r="D6" i="28"/>
  <c r="D20" i="28" s="1"/>
  <c r="C6" i="28"/>
  <c r="B6" i="28"/>
  <c r="B18" i="28" s="1"/>
  <c r="A6" i="28"/>
  <c r="E5" i="28"/>
  <c r="D5" i="28"/>
  <c r="D17" i="28" s="1"/>
  <c r="C5" i="28"/>
  <c r="B5" i="28"/>
  <c r="A5" i="28"/>
  <c r="E4" i="28"/>
  <c r="D4" i="28"/>
  <c r="D16" i="28" s="1"/>
  <c r="C4" i="28"/>
  <c r="B4" i="28"/>
  <c r="B16" i="28" s="1"/>
  <c r="A4" i="28"/>
  <c r="A42" i="28" s="1"/>
  <c r="E3" i="28"/>
  <c r="D3" i="28"/>
  <c r="D15" i="28" s="1"/>
  <c r="D41" i="28" s="1"/>
  <c r="C3" i="28"/>
  <c r="B3" i="28"/>
  <c r="B15" i="28" s="1"/>
  <c r="A3" i="28"/>
  <c r="E2" i="28"/>
  <c r="E19" i="28" s="1"/>
  <c r="E45" i="28" s="1"/>
  <c r="D2" i="28"/>
  <c r="D14" i="28" s="1"/>
  <c r="D40" i="28" s="1"/>
  <c r="C2" i="28"/>
  <c r="B2" i="28"/>
  <c r="B14" i="28" s="1"/>
  <c r="A2" i="28"/>
  <c r="A40" i="28" s="1"/>
  <c r="E1" i="28"/>
  <c r="E13" i="28" s="1"/>
  <c r="D1" i="28"/>
  <c r="D39" i="28" s="1"/>
  <c r="C1" i="28"/>
  <c r="C13" i="28" s="1"/>
  <c r="B1" i="28"/>
  <c r="B13" i="28" s="1"/>
  <c r="A1" i="28"/>
  <c r="A39" i="28" s="1"/>
  <c r="E4" i="27"/>
  <c r="E5" i="27"/>
  <c r="E6" i="27"/>
  <c r="E7" i="27"/>
  <c r="E8" i="27"/>
  <c r="E9" i="27"/>
  <c r="E10" i="27"/>
  <c r="E11" i="27"/>
  <c r="E12" i="27"/>
  <c r="A49" i="27"/>
  <c r="D48" i="27"/>
  <c r="A48" i="27"/>
  <c r="A47" i="27"/>
  <c r="A46" i="27"/>
  <c r="D45" i="27"/>
  <c r="A45" i="27"/>
  <c r="A44" i="27"/>
  <c r="D43" i="27"/>
  <c r="A43" i="27"/>
  <c r="A42" i="27"/>
  <c r="D41" i="27"/>
  <c r="A41" i="27"/>
  <c r="I35" i="27"/>
  <c r="H35" i="27"/>
  <c r="G35" i="27"/>
  <c r="I34" i="27"/>
  <c r="H34" i="27"/>
  <c r="G34" i="27"/>
  <c r="I33" i="27"/>
  <c r="H33" i="27"/>
  <c r="G33" i="27"/>
  <c r="I32" i="27"/>
  <c r="H32" i="27"/>
  <c r="G32" i="27"/>
  <c r="I31" i="27"/>
  <c r="H31" i="27"/>
  <c r="G31" i="27"/>
  <c r="I30" i="27"/>
  <c r="H30" i="27"/>
  <c r="G30" i="27"/>
  <c r="I29" i="27"/>
  <c r="H29" i="27"/>
  <c r="G29" i="27"/>
  <c r="I28" i="27"/>
  <c r="H28" i="27"/>
  <c r="G28" i="27"/>
  <c r="A27" i="27"/>
  <c r="A40" i="27" s="1"/>
  <c r="D24" i="27"/>
  <c r="D49" i="27" s="1"/>
  <c r="B24" i="27"/>
  <c r="B49" i="27" s="1"/>
  <c r="A24" i="27"/>
  <c r="D23" i="27"/>
  <c r="A23" i="27"/>
  <c r="D22" i="27"/>
  <c r="D47" i="27" s="1"/>
  <c r="A22" i="27"/>
  <c r="D21" i="27"/>
  <c r="D46" i="27" s="1"/>
  <c r="A21" i="27"/>
  <c r="D20" i="27"/>
  <c r="A20" i="27"/>
  <c r="D19" i="27"/>
  <c r="D44" i="27" s="1"/>
  <c r="A19" i="27"/>
  <c r="D18" i="27"/>
  <c r="A18" i="27"/>
  <c r="D17" i="27"/>
  <c r="D42" i="27" s="1"/>
  <c r="A17" i="27"/>
  <c r="D16" i="27"/>
  <c r="B16" i="27"/>
  <c r="B41" i="27" s="1"/>
  <c r="A16" i="27"/>
  <c r="E15" i="27"/>
  <c r="E40" i="27" s="1"/>
  <c r="D15" i="27"/>
  <c r="D27" i="27" s="1"/>
  <c r="C15" i="27"/>
  <c r="C27" i="27" s="1"/>
  <c r="B15" i="27"/>
  <c r="B27" i="27" s="1"/>
  <c r="O12" i="27"/>
  <c r="O24" i="27" s="1"/>
  <c r="N12" i="27"/>
  <c r="M12" i="27"/>
  <c r="M24" i="27" s="1"/>
  <c r="K12" i="27"/>
  <c r="I12" i="27"/>
  <c r="J12" i="27" s="1"/>
  <c r="H12" i="27"/>
  <c r="F12" i="27"/>
  <c r="C12" i="27"/>
  <c r="B12" i="27"/>
  <c r="O11" i="27"/>
  <c r="M11" i="27"/>
  <c r="I11" i="27"/>
  <c r="N11" i="27" s="1"/>
  <c r="H11" i="27"/>
  <c r="Q11" i="27" s="1"/>
  <c r="F11" i="27"/>
  <c r="C11" i="27"/>
  <c r="C23" i="27" s="1"/>
  <c r="C48" i="27" s="1"/>
  <c r="B11" i="27"/>
  <c r="B23" i="27" s="1"/>
  <c r="B48" i="27" s="1"/>
  <c r="O10" i="27"/>
  <c r="O22" i="27" s="1"/>
  <c r="M10" i="27"/>
  <c r="I10" i="27"/>
  <c r="N10" i="27" s="1"/>
  <c r="H10" i="27"/>
  <c r="Q10" i="27" s="1"/>
  <c r="F10" i="27"/>
  <c r="C10" i="27"/>
  <c r="C22" i="27" s="1"/>
  <c r="C47" i="27" s="1"/>
  <c r="B10" i="27"/>
  <c r="B22" i="27" s="1"/>
  <c r="B47" i="27" s="1"/>
  <c r="O9" i="27"/>
  <c r="O21" i="27" s="1"/>
  <c r="M9" i="27"/>
  <c r="M21" i="27" s="1"/>
  <c r="I9" i="27"/>
  <c r="N9" i="27" s="1"/>
  <c r="H9" i="27"/>
  <c r="Q9" i="27" s="1"/>
  <c r="F9" i="27"/>
  <c r="C9" i="27"/>
  <c r="C24" i="27" s="1"/>
  <c r="C49" i="27" s="1"/>
  <c r="B9" i="27"/>
  <c r="Q8" i="27"/>
  <c r="O8" i="27"/>
  <c r="M8" i="27"/>
  <c r="I8" i="27"/>
  <c r="J8" i="27" s="1"/>
  <c r="H8" i="27"/>
  <c r="F8" i="27"/>
  <c r="C8" i="27"/>
  <c r="C20" i="27" s="1"/>
  <c r="C45" i="27" s="1"/>
  <c r="B8" i="27"/>
  <c r="N8" i="27" s="1"/>
  <c r="Q7" i="27"/>
  <c r="O7" i="27"/>
  <c r="O19" i="27" s="1"/>
  <c r="M7" i="27"/>
  <c r="M19" i="27" s="1"/>
  <c r="I7" i="27"/>
  <c r="K7" i="27" s="1"/>
  <c r="H7" i="27"/>
  <c r="F7" i="27"/>
  <c r="C7" i="27"/>
  <c r="B7" i="27"/>
  <c r="B21" i="27" s="1"/>
  <c r="B46" i="27" s="1"/>
  <c r="Q6" i="27"/>
  <c r="P6" i="27"/>
  <c r="O6" i="27"/>
  <c r="O18" i="27" s="1"/>
  <c r="N6" i="27"/>
  <c r="M6" i="27"/>
  <c r="M18" i="27" s="1"/>
  <c r="K6" i="27"/>
  <c r="J6" i="27"/>
  <c r="I6" i="27"/>
  <c r="H6" i="27"/>
  <c r="F6" i="27"/>
  <c r="C6" i="27"/>
  <c r="C18" i="27" s="1"/>
  <c r="C43" i="27" s="1"/>
  <c r="B6" i="27"/>
  <c r="B18" i="27" s="1"/>
  <c r="B43" i="27" s="1"/>
  <c r="O5" i="27"/>
  <c r="O17" i="27" s="1"/>
  <c r="N5" i="27"/>
  <c r="P5" i="27" s="1"/>
  <c r="M5" i="27"/>
  <c r="M17" i="27" s="1"/>
  <c r="K5" i="27"/>
  <c r="L5" i="27" s="1"/>
  <c r="I5" i="27"/>
  <c r="J5" i="27" s="1"/>
  <c r="H5" i="27"/>
  <c r="F5" i="27"/>
  <c r="C5" i="27"/>
  <c r="C17" i="27" s="1"/>
  <c r="C42" i="27" s="1"/>
  <c r="B5" i="27"/>
  <c r="B17" i="27" s="1"/>
  <c r="B42" i="27" s="1"/>
  <c r="O4" i="27"/>
  <c r="O16" i="27" s="1"/>
  <c r="N4" i="27"/>
  <c r="M4" i="27"/>
  <c r="M23" i="27" s="1"/>
  <c r="K4" i="27"/>
  <c r="I4" i="27"/>
  <c r="I13" i="27" s="1"/>
  <c r="H4" i="27"/>
  <c r="H13" i="27" s="1"/>
  <c r="F4" i="27"/>
  <c r="F13" i="27" s="1"/>
  <c r="C4" i="27"/>
  <c r="B4" i="27"/>
  <c r="Q5" i="16"/>
  <c r="Q6" i="16"/>
  <c r="Q7" i="16"/>
  <c r="Q8" i="16"/>
  <c r="Q9" i="16"/>
  <c r="S12" i="16" s="1"/>
  <c r="Q10" i="16"/>
  <c r="Q11" i="16"/>
  <c r="Q12" i="16"/>
  <c r="Q4" i="16"/>
  <c r="H41" i="25"/>
  <c r="H42" i="25"/>
  <c r="H43" i="25"/>
  <c r="H44" i="25"/>
  <c r="H45" i="25"/>
  <c r="H46" i="25"/>
  <c r="H47" i="25"/>
  <c r="H48" i="25"/>
  <c r="H49" i="25"/>
  <c r="E5" i="25"/>
  <c r="E6" i="25"/>
  <c r="E7" i="25"/>
  <c r="E8" i="25"/>
  <c r="E9" i="25"/>
  <c r="E10" i="25"/>
  <c r="E11" i="25"/>
  <c r="E12" i="25"/>
  <c r="E4" i="25"/>
  <c r="A49" i="25"/>
  <c r="A48" i="25"/>
  <c r="A47" i="25"/>
  <c r="A46" i="25"/>
  <c r="D45" i="25"/>
  <c r="A45" i="25"/>
  <c r="D44" i="25"/>
  <c r="A44" i="25"/>
  <c r="A43" i="25"/>
  <c r="A42" i="25"/>
  <c r="A41" i="25"/>
  <c r="I35" i="25"/>
  <c r="H35" i="25"/>
  <c r="G35" i="25"/>
  <c r="I34" i="25"/>
  <c r="H34" i="25"/>
  <c r="G34" i="25"/>
  <c r="I33" i="25"/>
  <c r="H33" i="25"/>
  <c r="G33" i="25"/>
  <c r="I32" i="25"/>
  <c r="H32" i="25"/>
  <c r="G32" i="25"/>
  <c r="I31" i="25"/>
  <c r="H31" i="25"/>
  <c r="G31" i="25"/>
  <c r="I30" i="25"/>
  <c r="H30" i="25"/>
  <c r="G30" i="25"/>
  <c r="I29" i="25"/>
  <c r="H29" i="25"/>
  <c r="G29" i="25"/>
  <c r="I28" i="25"/>
  <c r="H28" i="25"/>
  <c r="G28" i="25"/>
  <c r="A27" i="25"/>
  <c r="A40" i="25" s="1"/>
  <c r="D24" i="25"/>
  <c r="D49" i="25" s="1"/>
  <c r="A24" i="25"/>
  <c r="D23" i="25"/>
  <c r="D48" i="25" s="1"/>
  <c r="A23" i="25"/>
  <c r="D22" i="25"/>
  <c r="D47" i="25" s="1"/>
  <c r="A22" i="25"/>
  <c r="D21" i="25"/>
  <c r="D46" i="25" s="1"/>
  <c r="A21" i="25"/>
  <c r="D20" i="25"/>
  <c r="A20" i="25"/>
  <c r="D19" i="25"/>
  <c r="A19" i="25"/>
  <c r="D18" i="25"/>
  <c r="D43" i="25" s="1"/>
  <c r="A18" i="25"/>
  <c r="D17" i="25"/>
  <c r="D42" i="25" s="1"/>
  <c r="A17" i="25"/>
  <c r="D16" i="25"/>
  <c r="D41" i="25" s="1"/>
  <c r="A16" i="25"/>
  <c r="D15" i="25"/>
  <c r="D27" i="25" s="1"/>
  <c r="C15" i="25"/>
  <c r="C27" i="25" s="1"/>
  <c r="B15" i="25"/>
  <c r="B27" i="25" s="1"/>
  <c r="P12" i="25"/>
  <c r="O12" i="25"/>
  <c r="O24" i="25" s="1"/>
  <c r="N12" i="25"/>
  <c r="M12" i="25"/>
  <c r="I12" i="25"/>
  <c r="K12" i="25" s="1"/>
  <c r="H12" i="25"/>
  <c r="F12" i="25"/>
  <c r="C12" i="25"/>
  <c r="C24" i="25" s="1"/>
  <c r="C49" i="25" s="1"/>
  <c r="B12" i="25"/>
  <c r="B24" i="25" s="1"/>
  <c r="B49" i="25" s="1"/>
  <c r="O11" i="25"/>
  <c r="O23" i="25" s="1"/>
  <c r="M11" i="25"/>
  <c r="M23" i="25" s="1"/>
  <c r="I11" i="25"/>
  <c r="J11" i="25" s="1"/>
  <c r="H11" i="25"/>
  <c r="F11" i="25"/>
  <c r="C11" i="25"/>
  <c r="B11" i="25"/>
  <c r="N11" i="25" s="1"/>
  <c r="O10" i="25"/>
  <c r="M10" i="25"/>
  <c r="M22" i="25" s="1"/>
  <c r="K10" i="25"/>
  <c r="L10" i="25" s="1"/>
  <c r="I10" i="25"/>
  <c r="N10" i="25" s="1"/>
  <c r="H10" i="25"/>
  <c r="J10" i="25" s="1"/>
  <c r="F10" i="25"/>
  <c r="C10" i="25"/>
  <c r="B10" i="25"/>
  <c r="O9" i="25"/>
  <c r="O21" i="25" s="1"/>
  <c r="N9" i="25"/>
  <c r="M9" i="25"/>
  <c r="M21" i="25" s="1"/>
  <c r="I9" i="25"/>
  <c r="K9" i="25" s="1"/>
  <c r="H9" i="25"/>
  <c r="F9" i="25"/>
  <c r="C9" i="25"/>
  <c r="C21" i="25" s="1"/>
  <c r="C46" i="25" s="1"/>
  <c r="B9" i="25"/>
  <c r="B21" i="25" s="1"/>
  <c r="B46" i="25" s="1"/>
  <c r="O8" i="25"/>
  <c r="O20" i="25" s="1"/>
  <c r="M8" i="25"/>
  <c r="M20" i="25" s="1"/>
  <c r="K8" i="25"/>
  <c r="J8" i="25"/>
  <c r="I8" i="25"/>
  <c r="N8" i="25" s="1"/>
  <c r="H8" i="25"/>
  <c r="F8" i="25"/>
  <c r="C8" i="25"/>
  <c r="C20" i="25" s="1"/>
  <c r="C45" i="25" s="1"/>
  <c r="B8" i="25"/>
  <c r="B20" i="25" s="1"/>
  <c r="B45" i="25" s="1"/>
  <c r="O7" i="25"/>
  <c r="O19" i="25" s="1"/>
  <c r="N7" i="25"/>
  <c r="M7" i="25"/>
  <c r="I7" i="25"/>
  <c r="K7" i="25" s="1"/>
  <c r="H7" i="25"/>
  <c r="F7" i="25"/>
  <c r="F13" i="25" s="1"/>
  <c r="C7" i="25"/>
  <c r="C19" i="25" s="1"/>
  <c r="C44" i="25" s="1"/>
  <c r="B7" i="25"/>
  <c r="B19" i="25" s="1"/>
  <c r="B44" i="25" s="1"/>
  <c r="O6" i="25"/>
  <c r="O18" i="25" s="1"/>
  <c r="M6" i="25"/>
  <c r="M18" i="25" s="1"/>
  <c r="I6" i="25"/>
  <c r="J6" i="25" s="1"/>
  <c r="H6" i="25"/>
  <c r="F6" i="25"/>
  <c r="C6" i="25"/>
  <c r="C23" i="25" s="1"/>
  <c r="C48" i="25" s="1"/>
  <c r="B6" i="25"/>
  <c r="B22" i="25" s="1"/>
  <c r="B47" i="25" s="1"/>
  <c r="O5" i="25"/>
  <c r="O17" i="25" s="1"/>
  <c r="M5" i="25"/>
  <c r="M17" i="25" s="1"/>
  <c r="L5" i="25"/>
  <c r="E17" i="25" s="1"/>
  <c r="E42" i="25" s="1"/>
  <c r="K5" i="25"/>
  <c r="I5" i="25"/>
  <c r="N5" i="25" s="1"/>
  <c r="H5" i="25"/>
  <c r="F5" i="25"/>
  <c r="C5" i="25"/>
  <c r="C17" i="25" s="1"/>
  <c r="C42" i="25" s="1"/>
  <c r="B5" i="25"/>
  <c r="B17" i="25" s="1"/>
  <c r="B42" i="25" s="1"/>
  <c r="O4" i="25"/>
  <c r="O16" i="25" s="1"/>
  <c r="M4" i="25"/>
  <c r="I4" i="25"/>
  <c r="N4" i="25" s="1"/>
  <c r="H4" i="25"/>
  <c r="H13" i="25" s="1"/>
  <c r="F4" i="25"/>
  <c r="C4" i="25"/>
  <c r="C16" i="25" s="1"/>
  <c r="C41" i="25" s="1"/>
  <c r="B4" i="25"/>
  <c r="B16" i="25" s="1"/>
  <c r="B41" i="25" s="1"/>
  <c r="E3" i="25"/>
  <c r="E15" i="25" s="1"/>
  <c r="E40" i="25" s="1"/>
  <c r="E21" i="16"/>
  <c r="A49" i="24"/>
  <c r="A48" i="24"/>
  <c r="A47" i="24"/>
  <c r="A46" i="24"/>
  <c r="A45" i="24"/>
  <c r="A44" i="24"/>
  <c r="D43" i="24"/>
  <c r="A43" i="24"/>
  <c r="A42" i="24"/>
  <c r="A41" i="24"/>
  <c r="I35" i="24"/>
  <c r="H35" i="24"/>
  <c r="G35" i="24"/>
  <c r="I34" i="24"/>
  <c r="H34" i="24"/>
  <c r="G34" i="24"/>
  <c r="I33" i="24"/>
  <c r="H33" i="24"/>
  <c r="G33" i="24"/>
  <c r="I32" i="24"/>
  <c r="H32" i="24"/>
  <c r="G32" i="24"/>
  <c r="I31" i="24"/>
  <c r="H31" i="24"/>
  <c r="G31" i="24"/>
  <c r="I30" i="24"/>
  <c r="H30" i="24"/>
  <c r="G30" i="24"/>
  <c r="I29" i="24"/>
  <c r="H29" i="24"/>
  <c r="G29" i="24"/>
  <c r="I28" i="24"/>
  <c r="H28" i="24"/>
  <c r="G28" i="24"/>
  <c r="H27" i="24"/>
  <c r="C27" i="24"/>
  <c r="C40" i="24" s="1"/>
  <c r="A27" i="24"/>
  <c r="A40" i="24" s="1"/>
  <c r="D24" i="24"/>
  <c r="D49" i="24" s="1"/>
  <c r="B24" i="24"/>
  <c r="B49" i="24" s="1"/>
  <c r="A24" i="24"/>
  <c r="O23" i="24"/>
  <c r="D23" i="24"/>
  <c r="D48" i="24" s="1"/>
  <c r="A23" i="24"/>
  <c r="D22" i="24"/>
  <c r="D47" i="24" s="1"/>
  <c r="A22" i="24"/>
  <c r="D21" i="24"/>
  <c r="D46" i="24" s="1"/>
  <c r="A21" i="24"/>
  <c r="M20" i="24"/>
  <c r="D20" i="24"/>
  <c r="D45" i="24" s="1"/>
  <c r="A20" i="24"/>
  <c r="D19" i="24"/>
  <c r="D44" i="24" s="1"/>
  <c r="B19" i="24"/>
  <c r="B44" i="24" s="1"/>
  <c r="A19" i="24"/>
  <c r="D18" i="24"/>
  <c r="A18" i="24"/>
  <c r="D17" i="24"/>
  <c r="D42" i="24" s="1"/>
  <c r="A17" i="24"/>
  <c r="D16" i="24"/>
  <c r="D41" i="24" s="1"/>
  <c r="A16" i="24"/>
  <c r="E15" i="24"/>
  <c r="E40" i="24" s="1"/>
  <c r="D15" i="24"/>
  <c r="D27" i="24" s="1"/>
  <c r="C15" i="24"/>
  <c r="B15" i="24"/>
  <c r="B27" i="24" s="1"/>
  <c r="O12" i="24"/>
  <c r="O24" i="24" s="1"/>
  <c r="M12" i="24"/>
  <c r="M24" i="24" s="1"/>
  <c r="I12" i="24"/>
  <c r="N12" i="24" s="1"/>
  <c r="H12" i="24"/>
  <c r="F12" i="24"/>
  <c r="C12" i="24"/>
  <c r="C24" i="24" s="1"/>
  <c r="C49" i="24" s="1"/>
  <c r="B12" i="24"/>
  <c r="O11" i="24"/>
  <c r="M11" i="24"/>
  <c r="M23" i="24" s="1"/>
  <c r="I11" i="24"/>
  <c r="N11" i="24" s="1"/>
  <c r="H11" i="24"/>
  <c r="F11" i="24"/>
  <c r="C11" i="24"/>
  <c r="C23" i="24" s="1"/>
  <c r="C48" i="24" s="1"/>
  <c r="B11" i="24"/>
  <c r="B23" i="24" s="1"/>
  <c r="B48" i="24" s="1"/>
  <c r="O10" i="24"/>
  <c r="O22" i="24" s="1"/>
  <c r="M10" i="24"/>
  <c r="M22" i="24" s="1"/>
  <c r="I10" i="24"/>
  <c r="N10" i="24" s="1"/>
  <c r="H10" i="24"/>
  <c r="F10" i="24"/>
  <c r="C10" i="24"/>
  <c r="C22" i="24" s="1"/>
  <c r="C47" i="24" s="1"/>
  <c r="B10" i="24"/>
  <c r="B22" i="24" s="1"/>
  <c r="B47" i="24" s="1"/>
  <c r="O9" i="24"/>
  <c r="O21" i="24" s="1"/>
  <c r="M9" i="24"/>
  <c r="I9" i="24"/>
  <c r="K9" i="24" s="1"/>
  <c r="H9" i="24"/>
  <c r="F9" i="24"/>
  <c r="C9" i="24"/>
  <c r="C21" i="24" s="1"/>
  <c r="C46" i="24" s="1"/>
  <c r="B9" i="24"/>
  <c r="B21" i="24" s="1"/>
  <c r="B46" i="24" s="1"/>
  <c r="O8" i="24"/>
  <c r="N8" i="24"/>
  <c r="P8" i="24" s="1"/>
  <c r="M8" i="24"/>
  <c r="I8" i="24"/>
  <c r="J8" i="24" s="1"/>
  <c r="H8" i="24"/>
  <c r="F8" i="24"/>
  <c r="C8" i="24"/>
  <c r="C20" i="24" s="1"/>
  <c r="C45" i="24" s="1"/>
  <c r="B8" i="24"/>
  <c r="O7" i="24"/>
  <c r="O19" i="24" s="1"/>
  <c r="M7" i="24"/>
  <c r="M19" i="24" s="1"/>
  <c r="I7" i="24"/>
  <c r="N7" i="24" s="1"/>
  <c r="H7" i="24"/>
  <c r="F7" i="24"/>
  <c r="C7" i="24"/>
  <c r="B7" i="24"/>
  <c r="O6" i="24"/>
  <c r="O18" i="24" s="1"/>
  <c r="M6" i="24"/>
  <c r="M18" i="24" s="1"/>
  <c r="K6" i="24"/>
  <c r="I6" i="24"/>
  <c r="N6" i="24" s="1"/>
  <c r="H6" i="24"/>
  <c r="F6" i="24"/>
  <c r="C6" i="24"/>
  <c r="C18" i="24" s="1"/>
  <c r="C43" i="24" s="1"/>
  <c r="B6" i="24"/>
  <c r="B18" i="24" s="1"/>
  <c r="B43" i="24" s="1"/>
  <c r="O5" i="24"/>
  <c r="O17" i="24" s="1"/>
  <c r="M5" i="24"/>
  <c r="I5" i="24"/>
  <c r="K5" i="24" s="1"/>
  <c r="H5" i="24"/>
  <c r="H13" i="24" s="1"/>
  <c r="F5" i="24"/>
  <c r="C5" i="24"/>
  <c r="C17" i="24" s="1"/>
  <c r="C42" i="24" s="1"/>
  <c r="B5" i="24"/>
  <c r="B17" i="24" s="1"/>
  <c r="B42" i="24" s="1"/>
  <c r="O4" i="24"/>
  <c r="M4" i="24"/>
  <c r="M21" i="24" s="1"/>
  <c r="J4" i="24"/>
  <c r="I4" i="24"/>
  <c r="N4" i="24" s="1"/>
  <c r="H4" i="24"/>
  <c r="F4" i="24"/>
  <c r="F13" i="24" s="1"/>
  <c r="C4" i="24"/>
  <c r="K4" i="24" s="1"/>
  <c r="B4" i="24"/>
  <c r="B20" i="24" s="1"/>
  <c r="B45" i="24" s="1"/>
  <c r="E3" i="24"/>
  <c r="P5" i="16"/>
  <c r="P6" i="16"/>
  <c r="P7" i="16"/>
  <c r="P8" i="16"/>
  <c r="P9" i="16"/>
  <c r="P10" i="16"/>
  <c r="P11" i="16"/>
  <c r="P12" i="16"/>
  <c r="P4" i="16"/>
  <c r="N14" i="16"/>
  <c r="O16" i="16"/>
  <c r="O17" i="16"/>
  <c r="O18" i="16"/>
  <c r="O19" i="16"/>
  <c r="O20" i="16"/>
  <c r="O21" i="16"/>
  <c r="O22" i="16"/>
  <c r="O23" i="16"/>
  <c r="O24" i="16"/>
  <c r="L17" i="16"/>
  <c r="L18" i="16"/>
  <c r="L19" i="16"/>
  <c r="L20" i="16"/>
  <c r="L21" i="16"/>
  <c r="L22" i="16"/>
  <c r="L23" i="16"/>
  <c r="L24" i="16"/>
  <c r="M17" i="16"/>
  <c r="M18" i="16"/>
  <c r="M19" i="16"/>
  <c r="M20" i="16"/>
  <c r="M21" i="16"/>
  <c r="M22" i="16"/>
  <c r="M23" i="16"/>
  <c r="M24" i="16"/>
  <c r="N17" i="16"/>
  <c r="N18" i="16"/>
  <c r="N19" i="16"/>
  <c r="N20" i="16"/>
  <c r="N21" i="16"/>
  <c r="N22" i="16"/>
  <c r="N23" i="16"/>
  <c r="N24" i="16"/>
  <c r="L16" i="16"/>
  <c r="M16" i="16"/>
  <c r="N16" i="16"/>
  <c r="K17" i="16"/>
  <c r="K18" i="16"/>
  <c r="K19" i="16"/>
  <c r="K20" i="16"/>
  <c r="K21" i="16"/>
  <c r="K22" i="16"/>
  <c r="K23" i="16"/>
  <c r="K24" i="16"/>
  <c r="K16" i="16"/>
  <c r="N1" i="16"/>
  <c r="N2" i="16"/>
  <c r="M2" i="16"/>
  <c r="O12" i="16"/>
  <c r="O5" i="16"/>
  <c r="O6" i="16"/>
  <c r="O7" i="16"/>
  <c r="O8" i="16"/>
  <c r="O9" i="16"/>
  <c r="O10" i="16"/>
  <c r="O11" i="16"/>
  <c r="O4" i="16"/>
  <c r="S5" i="1"/>
  <c r="S6" i="1"/>
  <c r="S7" i="1"/>
  <c r="S8" i="1"/>
  <c r="S9" i="1"/>
  <c r="S10" i="1"/>
  <c r="S11" i="1"/>
  <c r="S12" i="1"/>
  <c r="S4" i="1"/>
  <c r="O1" i="11"/>
  <c r="N5" i="16"/>
  <c r="N6" i="16"/>
  <c r="N7" i="16"/>
  <c r="N8" i="16"/>
  <c r="N9" i="16"/>
  <c r="N10" i="16"/>
  <c r="N11" i="16"/>
  <c r="N12" i="16"/>
  <c r="N4" i="16"/>
  <c r="I4" i="16"/>
  <c r="M12" i="16"/>
  <c r="M11" i="16"/>
  <c r="M10" i="16"/>
  <c r="M8" i="16"/>
  <c r="M7" i="16"/>
  <c r="M6" i="16"/>
  <c r="M5" i="16"/>
  <c r="M4" i="16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3" i="11"/>
  <c r="I4" i="12"/>
  <c r="I5" i="12"/>
  <c r="I2" i="12" s="1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3" i="12"/>
  <c r="I4" i="13"/>
  <c r="I5" i="13"/>
  <c r="I2" i="13" s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3" i="13"/>
  <c r="I4" i="14"/>
  <c r="I5" i="14"/>
  <c r="I2" i="14" s="1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3" i="14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" i="1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3" i="17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" i="18"/>
  <c r="I2" i="19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127" i="19"/>
  <c r="I128" i="19"/>
  <c r="I129" i="19"/>
  <c r="I130" i="19"/>
  <c r="I131" i="19"/>
  <c r="I132" i="19"/>
  <c r="I133" i="19"/>
  <c r="I134" i="19"/>
  <c r="I135" i="19"/>
  <c r="I136" i="19"/>
  <c r="I137" i="19"/>
  <c r="I138" i="19"/>
  <c r="I139" i="19"/>
  <c r="I140" i="19"/>
  <c r="I141" i="19"/>
  <c r="I142" i="19"/>
  <c r="I143" i="19"/>
  <c r="I144" i="19"/>
  <c r="I145" i="19"/>
  <c r="I146" i="19"/>
  <c r="I147" i="19"/>
  <c r="I148" i="19"/>
  <c r="I149" i="19"/>
  <c r="I150" i="19"/>
  <c r="I151" i="19"/>
  <c r="I15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178" i="19"/>
  <c r="I179" i="19"/>
  <c r="I180" i="19"/>
  <c r="I181" i="19"/>
  <c r="I182" i="19"/>
  <c r="I183" i="19"/>
  <c r="I184" i="19"/>
  <c r="I185" i="19"/>
  <c r="I186" i="19"/>
  <c r="I187" i="19"/>
  <c r="I188" i="19"/>
  <c r="I189" i="19"/>
  <c r="I190" i="19"/>
  <c r="I191" i="19"/>
  <c r="I192" i="19"/>
  <c r="I193" i="19"/>
  <c r="I194" i="19"/>
  <c r="I195" i="19"/>
  <c r="I196" i="19"/>
  <c r="I197" i="19"/>
  <c r="I198" i="19"/>
  <c r="I199" i="19"/>
  <c r="I200" i="19"/>
  <c r="I201" i="19"/>
  <c r="I202" i="19"/>
  <c r="I203" i="19"/>
  <c r="I204" i="19"/>
  <c r="I205" i="19"/>
  <c r="I206" i="19"/>
  <c r="I207" i="19"/>
  <c r="I3" i="19"/>
  <c r="I2" i="20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3" i="20"/>
  <c r="E42" i="16"/>
  <c r="E43" i="16"/>
  <c r="E44" i="16"/>
  <c r="E45" i="16"/>
  <c r="E46" i="16"/>
  <c r="E47" i="16"/>
  <c r="E48" i="16"/>
  <c r="E49" i="16"/>
  <c r="E40" i="16"/>
  <c r="C41" i="16"/>
  <c r="D41" i="16"/>
  <c r="C42" i="16"/>
  <c r="D42" i="16"/>
  <c r="C43" i="16"/>
  <c r="D43" i="16"/>
  <c r="C44" i="16"/>
  <c r="D44" i="16"/>
  <c r="C45" i="16"/>
  <c r="D45" i="16"/>
  <c r="C46" i="16"/>
  <c r="D46" i="16"/>
  <c r="C47" i="16"/>
  <c r="D47" i="16"/>
  <c r="C48" i="16"/>
  <c r="D48" i="16"/>
  <c r="C49" i="16"/>
  <c r="D49" i="16"/>
  <c r="B42" i="16"/>
  <c r="B43" i="16"/>
  <c r="B44" i="16"/>
  <c r="B45" i="16"/>
  <c r="B46" i="16"/>
  <c r="B47" i="16"/>
  <c r="B48" i="16"/>
  <c r="B49" i="16"/>
  <c r="B41" i="16"/>
  <c r="A42" i="16"/>
  <c r="A43" i="16"/>
  <c r="A44" i="16"/>
  <c r="A45" i="16"/>
  <c r="A46" i="16"/>
  <c r="A47" i="16"/>
  <c r="A48" i="16"/>
  <c r="A49" i="16"/>
  <c r="A41" i="16"/>
  <c r="B40" i="16"/>
  <c r="C40" i="16"/>
  <c r="D40" i="16"/>
  <c r="A40" i="16"/>
  <c r="H27" i="16"/>
  <c r="I27" i="16"/>
  <c r="G27" i="16"/>
  <c r="I28" i="16"/>
  <c r="I29" i="16"/>
  <c r="I30" i="16"/>
  <c r="I31" i="16"/>
  <c r="I32" i="16"/>
  <c r="I33" i="16"/>
  <c r="I34" i="16"/>
  <c r="I35" i="16"/>
  <c r="H28" i="16"/>
  <c r="H29" i="16"/>
  <c r="H30" i="16"/>
  <c r="H31" i="16"/>
  <c r="H32" i="16"/>
  <c r="H33" i="16"/>
  <c r="H34" i="16"/>
  <c r="H35" i="16"/>
  <c r="G29" i="16"/>
  <c r="G30" i="16"/>
  <c r="G31" i="16"/>
  <c r="G32" i="16"/>
  <c r="G33" i="16"/>
  <c r="G34" i="16"/>
  <c r="G35" i="16"/>
  <c r="G28" i="16"/>
  <c r="B27" i="16"/>
  <c r="C27" i="16"/>
  <c r="D27" i="16"/>
  <c r="A27" i="16"/>
  <c r="E17" i="16"/>
  <c r="E18" i="16"/>
  <c r="E19" i="16"/>
  <c r="E20" i="16"/>
  <c r="E22" i="16"/>
  <c r="E23" i="16"/>
  <c r="E24" i="16"/>
  <c r="E15" i="16"/>
  <c r="B17" i="16"/>
  <c r="C17" i="16"/>
  <c r="D17" i="16"/>
  <c r="B18" i="16"/>
  <c r="C18" i="16"/>
  <c r="D18" i="16"/>
  <c r="B19" i="16"/>
  <c r="C19" i="16"/>
  <c r="D19" i="16"/>
  <c r="B20" i="16"/>
  <c r="C20" i="16"/>
  <c r="D20" i="16"/>
  <c r="B21" i="16"/>
  <c r="C21" i="16"/>
  <c r="D21" i="16"/>
  <c r="B22" i="16"/>
  <c r="C22" i="16"/>
  <c r="D22" i="16"/>
  <c r="B23" i="16"/>
  <c r="C23" i="16"/>
  <c r="D23" i="16"/>
  <c r="B24" i="16"/>
  <c r="C24" i="16"/>
  <c r="D24" i="16"/>
  <c r="C16" i="16"/>
  <c r="D16" i="16"/>
  <c r="B16" i="16"/>
  <c r="C15" i="16"/>
  <c r="D15" i="16"/>
  <c r="B15" i="16"/>
  <c r="A17" i="16"/>
  <c r="A18" i="16"/>
  <c r="A19" i="16"/>
  <c r="A20" i="16"/>
  <c r="A21" i="16"/>
  <c r="A22" i="16"/>
  <c r="A23" i="16"/>
  <c r="A24" i="16"/>
  <c r="A16" i="16"/>
  <c r="B14" i="23"/>
  <c r="F4" i="23"/>
  <c r="F5" i="23"/>
  <c r="F6" i="23"/>
  <c r="F7" i="23"/>
  <c r="F8" i="23"/>
  <c r="F9" i="23"/>
  <c r="F10" i="23"/>
  <c r="F2" i="23"/>
  <c r="A1" i="23"/>
  <c r="E5" i="16"/>
  <c r="E6" i="16"/>
  <c r="E7" i="16"/>
  <c r="E8" i="16"/>
  <c r="E9" i="16"/>
  <c r="E10" i="16"/>
  <c r="E11" i="16"/>
  <c r="E12" i="16"/>
  <c r="E3" i="16"/>
  <c r="J48" i="23"/>
  <c r="J47" i="23"/>
  <c r="J46" i="23"/>
  <c r="J45" i="23"/>
  <c r="J44" i="23"/>
  <c r="J43" i="23"/>
  <c r="J42" i="23"/>
  <c r="J41" i="23"/>
  <c r="J40" i="23"/>
  <c r="L34" i="23"/>
  <c r="K34" i="23"/>
  <c r="J34" i="23"/>
  <c r="I34" i="23"/>
  <c r="H34" i="23"/>
  <c r="L33" i="23"/>
  <c r="K33" i="23"/>
  <c r="J33" i="23"/>
  <c r="I33" i="23"/>
  <c r="H33" i="23"/>
  <c r="L32" i="23"/>
  <c r="K32" i="23"/>
  <c r="J32" i="23"/>
  <c r="I32" i="23"/>
  <c r="H32" i="23"/>
  <c r="L31" i="23"/>
  <c r="K31" i="23"/>
  <c r="J31" i="23"/>
  <c r="I31" i="23"/>
  <c r="H31" i="23"/>
  <c r="L30" i="23"/>
  <c r="K30" i="23"/>
  <c r="J30" i="23"/>
  <c r="I30" i="23"/>
  <c r="H30" i="23"/>
  <c r="L29" i="23"/>
  <c r="K29" i="23"/>
  <c r="J29" i="23"/>
  <c r="I29" i="23"/>
  <c r="H29" i="23"/>
  <c r="L28" i="23"/>
  <c r="K28" i="23"/>
  <c r="J28" i="23"/>
  <c r="I28" i="23"/>
  <c r="H28" i="23"/>
  <c r="L27" i="23"/>
  <c r="K27" i="23"/>
  <c r="J27" i="23"/>
  <c r="I27" i="23"/>
  <c r="H27" i="23"/>
  <c r="G22" i="23"/>
  <c r="O22" i="23" s="1"/>
  <c r="G21" i="23"/>
  <c r="G20" i="23"/>
  <c r="O20" i="23" s="1"/>
  <c r="G19" i="23"/>
  <c r="G18" i="23"/>
  <c r="G17" i="23"/>
  <c r="O17" i="23" s="1"/>
  <c r="G16" i="23"/>
  <c r="O16" i="23" s="1"/>
  <c r="G15" i="23"/>
  <c r="G14" i="23"/>
  <c r="G13" i="23"/>
  <c r="E10" i="23"/>
  <c r="D10" i="23"/>
  <c r="C10" i="23"/>
  <c r="B10" i="23"/>
  <c r="A10" i="23"/>
  <c r="A48" i="23" s="1"/>
  <c r="E9" i="23"/>
  <c r="D9" i="23"/>
  <c r="C9" i="23"/>
  <c r="B9" i="23"/>
  <c r="A9" i="23"/>
  <c r="A47" i="23" s="1"/>
  <c r="E8" i="23"/>
  <c r="D8" i="23"/>
  <c r="C8" i="23"/>
  <c r="B8" i="23"/>
  <c r="A8" i="23"/>
  <c r="A46" i="23" s="1"/>
  <c r="E7" i="23"/>
  <c r="D7" i="23"/>
  <c r="C7" i="23"/>
  <c r="B7" i="23"/>
  <c r="A7" i="23"/>
  <c r="A19" i="23" s="1"/>
  <c r="E6" i="23"/>
  <c r="D6" i="23"/>
  <c r="C6" i="23"/>
  <c r="B6" i="23"/>
  <c r="A6" i="23"/>
  <c r="A44" i="23" s="1"/>
  <c r="E5" i="23"/>
  <c r="D5" i="23"/>
  <c r="C5" i="23"/>
  <c r="B5" i="23"/>
  <c r="A5" i="23"/>
  <c r="A43" i="23" s="1"/>
  <c r="E4" i="23"/>
  <c r="D4" i="23"/>
  <c r="C4" i="23"/>
  <c r="B4" i="23"/>
  <c r="A4" i="23"/>
  <c r="A42" i="23" s="1"/>
  <c r="E3" i="23"/>
  <c r="D3" i="23"/>
  <c r="C3" i="23"/>
  <c r="B3" i="23"/>
  <c r="A3" i="23"/>
  <c r="A15" i="23" s="1"/>
  <c r="E2" i="23"/>
  <c r="D2" i="23"/>
  <c r="C2" i="23"/>
  <c r="B2" i="23"/>
  <c r="A2" i="23"/>
  <c r="A40" i="23" s="1"/>
  <c r="E1" i="23"/>
  <c r="E13" i="23" s="1"/>
  <c r="D1" i="23"/>
  <c r="D39" i="23" s="1"/>
  <c r="C1" i="23"/>
  <c r="C26" i="23" s="1"/>
  <c r="B1" i="23"/>
  <c r="A13" i="23"/>
  <c r="Q13" i="1"/>
  <c r="I12" i="16"/>
  <c r="I5" i="16"/>
  <c r="I6" i="16"/>
  <c r="I7" i="16"/>
  <c r="I8" i="16"/>
  <c r="I9" i="16"/>
  <c r="I10" i="16"/>
  <c r="I11" i="16"/>
  <c r="F13" i="2"/>
  <c r="H5" i="16"/>
  <c r="H6" i="16"/>
  <c r="H7" i="16"/>
  <c r="H8" i="16"/>
  <c r="H9" i="16"/>
  <c r="H10" i="16"/>
  <c r="H11" i="16"/>
  <c r="H12" i="16"/>
  <c r="H4" i="16"/>
  <c r="F5" i="16"/>
  <c r="F6" i="16"/>
  <c r="F7" i="16"/>
  <c r="F8" i="16"/>
  <c r="F9" i="16"/>
  <c r="F10" i="16"/>
  <c r="F11" i="16"/>
  <c r="F12" i="16"/>
  <c r="F4" i="16"/>
  <c r="H13" i="2"/>
  <c r="C12" i="16"/>
  <c r="B12" i="16"/>
  <c r="C11" i="16"/>
  <c r="B11" i="16"/>
  <c r="C10" i="16"/>
  <c r="B10" i="16"/>
  <c r="C9" i="16"/>
  <c r="B9" i="16"/>
  <c r="N2" i="18"/>
  <c r="M3" i="18"/>
  <c r="G3" i="18"/>
  <c r="M2" i="18" s="1"/>
  <c r="N3" i="18"/>
  <c r="N1" i="18"/>
  <c r="N6" i="17"/>
  <c r="N5" i="17"/>
  <c r="M6" i="17"/>
  <c r="M5" i="17"/>
  <c r="N3" i="17"/>
  <c r="N2" i="17"/>
  <c r="M3" i="17"/>
  <c r="M2" i="17"/>
  <c r="N3" i="19"/>
  <c r="N2" i="19"/>
  <c r="M3" i="19"/>
  <c r="M2" i="19"/>
  <c r="N3" i="20"/>
  <c r="N2" i="20"/>
  <c r="M3" i="20"/>
  <c r="M1" i="20" s="1"/>
  <c r="M2" i="20"/>
  <c r="N3" i="13"/>
  <c r="N2" i="13"/>
  <c r="M3" i="13"/>
  <c r="M2" i="13"/>
  <c r="H156" i="20"/>
  <c r="G156" i="20"/>
  <c r="H155" i="20"/>
  <c r="G155" i="20"/>
  <c r="H154" i="20"/>
  <c r="G154" i="20"/>
  <c r="H153" i="20"/>
  <c r="G153" i="20"/>
  <c r="H152" i="20"/>
  <c r="G152" i="20"/>
  <c r="H151" i="20"/>
  <c r="G151" i="20"/>
  <c r="H150" i="20"/>
  <c r="G150" i="20"/>
  <c r="H149" i="20"/>
  <c r="G149" i="20"/>
  <c r="H148" i="20"/>
  <c r="G148" i="20"/>
  <c r="H147" i="20"/>
  <c r="G147" i="20"/>
  <c r="H146" i="20"/>
  <c r="G146" i="20"/>
  <c r="H145" i="20"/>
  <c r="G145" i="20"/>
  <c r="H144" i="20"/>
  <c r="G144" i="20"/>
  <c r="H143" i="20"/>
  <c r="G143" i="20"/>
  <c r="H142" i="20"/>
  <c r="G142" i="20"/>
  <c r="H141" i="20"/>
  <c r="G141" i="20"/>
  <c r="H140" i="20"/>
  <c r="G140" i="20"/>
  <c r="H139" i="20"/>
  <c r="G139" i="20"/>
  <c r="H138" i="20"/>
  <c r="G138" i="20"/>
  <c r="H137" i="20"/>
  <c r="G137" i="20"/>
  <c r="H136" i="20"/>
  <c r="G136" i="20"/>
  <c r="H135" i="20"/>
  <c r="G135" i="20"/>
  <c r="H134" i="20"/>
  <c r="G134" i="20"/>
  <c r="H133" i="20"/>
  <c r="G133" i="20"/>
  <c r="H132" i="20"/>
  <c r="G132" i="20"/>
  <c r="H131" i="20"/>
  <c r="G131" i="20"/>
  <c r="H130" i="20"/>
  <c r="G130" i="20"/>
  <c r="H129" i="20"/>
  <c r="G129" i="20"/>
  <c r="H128" i="20"/>
  <c r="G128" i="20"/>
  <c r="H127" i="20"/>
  <c r="G127" i="20"/>
  <c r="H126" i="20"/>
  <c r="G126" i="20"/>
  <c r="H125" i="20"/>
  <c r="G125" i="20"/>
  <c r="H124" i="20"/>
  <c r="G124" i="20"/>
  <c r="H123" i="20"/>
  <c r="G123" i="20"/>
  <c r="H122" i="20"/>
  <c r="G122" i="20"/>
  <c r="H121" i="20"/>
  <c r="G121" i="20"/>
  <c r="H120" i="20"/>
  <c r="G120" i="20"/>
  <c r="H119" i="20"/>
  <c r="G119" i="20"/>
  <c r="H118" i="20"/>
  <c r="G118" i="20"/>
  <c r="H117" i="20"/>
  <c r="G117" i="20"/>
  <c r="H116" i="20"/>
  <c r="G116" i="20"/>
  <c r="H115" i="20"/>
  <c r="G115" i="20"/>
  <c r="H114" i="20"/>
  <c r="G114" i="20"/>
  <c r="H113" i="20"/>
  <c r="G113" i="20"/>
  <c r="H112" i="20"/>
  <c r="G112" i="20"/>
  <c r="H111" i="20"/>
  <c r="G111" i="20"/>
  <c r="H110" i="20"/>
  <c r="G110" i="20"/>
  <c r="H109" i="20"/>
  <c r="G109" i="20"/>
  <c r="H108" i="20"/>
  <c r="G108" i="20"/>
  <c r="H107" i="20"/>
  <c r="G107" i="20"/>
  <c r="H106" i="20"/>
  <c r="G106" i="20"/>
  <c r="H105" i="20"/>
  <c r="G105" i="20"/>
  <c r="H104" i="20"/>
  <c r="G104" i="20"/>
  <c r="H103" i="20"/>
  <c r="G103" i="20"/>
  <c r="H102" i="20"/>
  <c r="G102" i="20"/>
  <c r="H101" i="20"/>
  <c r="G101" i="20"/>
  <c r="H100" i="20"/>
  <c r="G100" i="20"/>
  <c r="H99" i="20"/>
  <c r="G99" i="20"/>
  <c r="H98" i="20"/>
  <c r="G98" i="20"/>
  <c r="H97" i="20"/>
  <c r="G97" i="20"/>
  <c r="H96" i="20"/>
  <c r="G96" i="20"/>
  <c r="H95" i="20"/>
  <c r="G95" i="20"/>
  <c r="H94" i="20"/>
  <c r="G94" i="20"/>
  <c r="H93" i="20"/>
  <c r="G93" i="20"/>
  <c r="H92" i="20"/>
  <c r="G92" i="20"/>
  <c r="H91" i="20"/>
  <c r="G91" i="20"/>
  <c r="H90" i="20"/>
  <c r="G90" i="20"/>
  <c r="H89" i="20"/>
  <c r="G89" i="20"/>
  <c r="H88" i="20"/>
  <c r="G88" i="20"/>
  <c r="H87" i="20"/>
  <c r="G87" i="20"/>
  <c r="H86" i="20"/>
  <c r="G86" i="20"/>
  <c r="H85" i="20"/>
  <c r="G85" i="20"/>
  <c r="H84" i="20"/>
  <c r="G84" i="20"/>
  <c r="H83" i="20"/>
  <c r="G83" i="20"/>
  <c r="H82" i="20"/>
  <c r="G82" i="20"/>
  <c r="H81" i="20"/>
  <c r="G81" i="20"/>
  <c r="H80" i="20"/>
  <c r="G80" i="20"/>
  <c r="H79" i="20"/>
  <c r="G79" i="20"/>
  <c r="H78" i="20"/>
  <c r="G78" i="20"/>
  <c r="H77" i="20"/>
  <c r="G77" i="20"/>
  <c r="H76" i="20"/>
  <c r="G76" i="20"/>
  <c r="H75" i="20"/>
  <c r="G75" i="20"/>
  <c r="H74" i="20"/>
  <c r="G74" i="20"/>
  <c r="H72" i="20"/>
  <c r="G72" i="20"/>
  <c r="H71" i="20"/>
  <c r="G71" i="20"/>
  <c r="H70" i="20"/>
  <c r="G70" i="20"/>
  <c r="H69" i="20"/>
  <c r="G69" i="20"/>
  <c r="H68" i="20"/>
  <c r="G68" i="20"/>
  <c r="H67" i="20"/>
  <c r="G67" i="20"/>
  <c r="H66" i="20"/>
  <c r="G66" i="20"/>
  <c r="H65" i="20"/>
  <c r="G65" i="20"/>
  <c r="H64" i="20"/>
  <c r="G64" i="20"/>
  <c r="H63" i="20"/>
  <c r="G63" i="20"/>
  <c r="H62" i="20"/>
  <c r="G62" i="20"/>
  <c r="H61" i="20"/>
  <c r="G61" i="20"/>
  <c r="H60" i="20"/>
  <c r="G60" i="20"/>
  <c r="H59" i="20"/>
  <c r="G59" i="20"/>
  <c r="H58" i="20"/>
  <c r="G58" i="20"/>
  <c r="H57" i="20"/>
  <c r="G57" i="20"/>
  <c r="H56" i="20"/>
  <c r="G56" i="20"/>
  <c r="H55" i="20"/>
  <c r="G55" i="20"/>
  <c r="H54" i="20"/>
  <c r="G54" i="20"/>
  <c r="H53" i="20"/>
  <c r="G53" i="20"/>
  <c r="H52" i="20"/>
  <c r="G52" i="20"/>
  <c r="H51" i="20"/>
  <c r="G51" i="20"/>
  <c r="H50" i="20"/>
  <c r="G50" i="20"/>
  <c r="H49" i="20"/>
  <c r="G49" i="20"/>
  <c r="H48" i="20"/>
  <c r="G48" i="20"/>
  <c r="H47" i="20"/>
  <c r="G47" i="20"/>
  <c r="H46" i="20"/>
  <c r="G46" i="20"/>
  <c r="H45" i="20"/>
  <c r="G45" i="20"/>
  <c r="H44" i="20"/>
  <c r="G44" i="20"/>
  <c r="H43" i="20"/>
  <c r="G43" i="20"/>
  <c r="H42" i="20"/>
  <c r="G42" i="20"/>
  <c r="H41" i="20"/>
  <c r="G41" i="20"/>
  <c r="H40" i="20"/>
  <c r="G40" i="20"/>
  <c r="H39" i="20"/>
  <c r="G39" i="20"/>
  <c r="H38" i="20"/>
  <c r="G38" i="20"/>
  <c r="H37" i="20"/>
  <c r="G37" i="20"/>
  <c r="H36" i="20"/>
  <c r="G36" i="20"/>
  <c r="H35" i="20"/>
  <c r="G35" i="20"/>
  <c r="H34" i="20"/>
  <c r="G34" i="20"/>
  <c r="H33" i="20"/>
  <c r="G33" i="20"/>
  <c r="H32" i="20"/>
  <c r="G32" i="20"/>
  <c r="H31" i="20"/>
  <c r="G31" i="20"/>
  <c r="H30" i="20"/>
  <c r="G30" i="20"/>
  <c r="H29" i="20"/>
  <c r="G29" i="20"/>
  <c r="H28" i="20"/>
  <c r="G28" i="20"/>
  <c r="H27" i="20"/>
  <c r="G27" i="20"/>
  <c r="H26" i="20"/>
  <c r="G26" i="20"/>
  <c r="H25" i="20"/>
  <c r="G25" i="20"/>
  <c r="H24" i="20"/>
  <c r="G24" i="20"/>
  <c r="H23" i="20"/>
  <c r="G23" i="20"/>
  <c r="H22" i="20"/>
  <c r="G22" i="20"/>
  <c r="H21" i="20"/>
  <c r="G21" i="20"/>
  <c r="H20" i="20"/>
  <c r="G20" i="20"/>
  <c r="H19" i="20"/>
  <c r="G19" i="20"/>
  <c r="H18" i="20"/>
  <c r="G18" i="20"/>
  <c r="H17" i="20"/>
  <c r="G17" i="20"/>
  <c r="H16" i="20"/>
  <c r="G16" i="20"/>
  <c r="H15" i="20"/>
  <c r="G15" i="20"/>
  <c r="H14" i="20"/>
  <c r="G14" i="20"/>
  <c r="H13" i="20"/>
  <c r="G13" i="20"/>
  <c r="H12" i="20"/>
  <c r="G12" i="20"/>
  <c r="H11" i="20"/>
  <c r="G11" i="20"/>
  <c r="H10" i="20"/>
  <c r="G10" i="20"/>
  <c r="H9" i="20"/>
  <c r="G9" i="20"/>
  <c r="H8" i="20"/>
  <c r="G8" i="20"/>
  <c r="H7" i="20"/>
  <c r="G7" i="20"/>
  <c r="H6" i="20"/>
  <c r="G6" i="20"/>
  <c r="H5" i="20"/>
  <c r="G5" i="20"/>
  <c r="H4" i="20"/>
  <c r="G4" i="20"/>
  <c r="H3" i="20"/>
  <c r="G3" i="20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G185" i="19"/>
  <c r="G186" i="19"/>
  <c r="G187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200" i="19"/>
  <c r="G201" i="19"/>
  <c r="G202" i="19"/>
  <c r="G203" i="19"/>
  <c r="G204" i="19"/>
  <c r="G205" i="19"/>
  <c r="G206" i="19"/>
  <c r="G207" i="19"/>
  <c r="H156" i="19"/>
  <c r="G156" i="19"/>
  <c r="H155" i="19"/>
  <c r="G155" i="19"/>
  <c r="H154" i="19"/>
  <c r="G154" i="19"/>
  <c r="H153" i="19"/>
  <c r="G153" i="19"/>
  <c r="H152" i="19"/>
  <c r="G152" i="19"/>
  <c r="H151" i="19"/>
  <c r="G151" i="19"/>
  <c r="H150" i="19"/>
  <c r="G150" i="19"/>
  <c r="H149" i="19"/>
  <c r="G149" i="19"/>
  <c r="H148" i="19"/>
  <c r="G148" i="19"/>
  <c r="H147" i="19"/>
  <c r="G147" i="19"/>
  <c r="H146" i="19"/>
  <c r="G146" i="19"/>
  <c r="H145" i="19"/>
  <c r="G145" i="19"/>
  <c r="H144" i="19"/>
  <c r="G144" i="19"/>
  <c r="H143" i="19"/>
  <c r="G143" i="19"/>
  <c r="H142" i="19"/>
  <c r="G142" i="19"/>
  <c r="H141" i="19"/>
  <c r="G141" i="19"/>
  <c r="H140" i="19"/>
  <c r="G140" i="19"/>
  <c r="H139" i="19"/>
  <c r="G139" i="19"/>
  <c r="H138" i="19"/>
  <c r="G138" i="19"/>
  <c r="H137" i="19"/>
  <c r="G137" i="19"/>
  <c r="H136" i="19"/>
  <c r="G136" i="19"/>
  <c r="H135" i="19"/>
  <c r="G135" i="19"/>
  <c r="H134" i="19"/>
  <c r="G134" i="19"/>
  <c r="H133" i="19"/>
  <c r="G133" i="19"/>
  <c r="H132" i="19"/>
  <c r="G132" i="19"/>
  <c r="H131" i="19"/>
  <c r="G131" i="19"/>
  <c r="H130" i="19"/>
  <c r="G130" i="19"/>
  <c r="H129" i="19"/>
  <c r="G129" i="19"/>
  <c r="H128" i="19"/>
  <c r="G128" i="19"/>
  <c r="H127" i="19"/>
  <c r="G127" i="19"/>
  <c r="H126" i="19"/>
  <c r="G126" i="19"/>
  <c r="H125" i="19"/>
  <c r="G125" i="19"/>
  <c r="H124" i="19"/>
  <c r="G124" i="19"/>
  <c r="H123" i="19"/>
  <c r="G123" i="19"/>
  <c r="H122" i="19"/>
  <c r="G122" i="19"/>
  <c r="H121" i="19"/>
  <c r="G121" i="19"/>
  <c r="H120" i="19"/>
  <c r="G120" i="19"/>
  <c r="H119" i="19"/>
  <c r="G119" i="19"/>
  <c r="H118" i="19"/>
  <c r="G118" i="19"/>
  <c r="H117" i="19"/>
  <c r="G117" i="19"/>
  <c r="H116" i="19"/>
  <c r="G116" i="19"/>
  <c r="H115" i="19"/>
  <c r="G115" i="19"/>
  <c r="H114" i="19"/>
  <c r="G114" i="19"/>
  <c r="H113" i="19"/>
  <c r="G113" i="19"/>
  <c r="H112" i="19"/>
  <c r="G112" i="19"/>
  <c r="H111" i="19"/>
  <c r="G111" i="19"/>
  <c r="H110" i="19"/>
  <c r="G110" i="19"/>
  <c r="H109" i="19"/>
  <c r="G109" i="19"/>
  <c r="H108" i="19"/>
  <c r="G108" i="19"/>
  <c r="H107" i="19"/>
  <c r="G107" i="19"/>
  <c r="H106" i="19"/>
  <c r="G106" i="19"/>
  <c r="H105" i="19"/>
  <c r="G105" i="19"/>
  <c r="H104" i="19"/>
  <c r="G104" i="19"/>
  <c r="H103" i="19"/>
  <c r="G103" i="19"/>
  <c r="H102" i="19"/>
  <c r="G102" i="19"/>
  <c r="H101" i="19"/>
  <c r="G101" i="19"/>
  <c r="H100" i="19"/>
  <c r="G100" i="19"/>
  <c r="H99" i="19"/>
  <c r="G99" i="19"/>
  <c r="H98" i="19"/>
  <c r="G98" i="19"/>
  <c r="H97" i="19"/>
  <c r="G97" i="19"/>
  <c r="H96" i="19"/>
  <c r="G96" i="19"/>
  <c r="H95" i="19"/>
  <c r="G95" i="19"/>
  <c r="H94" i="19"/>
  <c r="G94" i="19"/>
  <c r="H93" i="19"/>
  <c r="G93" i="19"/>
  <c r="H92" i="19"/>
  <c r="G92" i="19"/>
  <c r="H91" i="19"/>
  <c r="G91" i="19"/>
  <c r="H90" i="19"/>
  <c r="G90" i="19"/>
  <c r="H89" i="19"/>
  <c r="G89" i="19"/>
  <c r="H88" i="19"/>
  <c r="G88" i="19"/>
  <c r="H87" i="19"/>
  <c r="G87" i="19"/>
  <c r="H86" i="19"/>
  <c r="G86" i="19"/>
  <c r="H85" i="19"/>
  <c r="G85" i="19"/>
  <c r="H84" i="19"/>
  <c r="G84" i="19"/>
  <c r="H83" i="19"/>
  <c r="G83" i="19"/>
  <c r="H82" i="19"/>
  <c r="G82" i="19"/>
  <c r="H81" i="19"/>
  <c r="G81" i="19"/>
  <c r="H80" i="19"/>
  <c r="G80" i="19"/>
  <c r="H79" i="19"/>
  <c r="G79" i="19"/>
  <c r="H78" i="19"/>
  <c r="G78" i="19"/>
  <c r="H77" i="19"/>
  <c r="G77" i="19"/>
  <c r="H76" i="19"/>
  <c r="G76" i="19"/>
  <c r="H75" i="19"/>
  <c r="G75" i="19"/>
  <c r="H74" i="19"/>
  <c r="G74" i="19"/>
  <c r="H73" i="19"/>
  <c r="G73" i="19"/>
  <c r="H72" i="19"/>
  <c r="G72" i="19"/>
  <c r="H71" i="19"/>
  <c r="G71" i="19"/>
  <c r="H70" i="19"/>
  <c r="G70" i="19"/>
  <c r="H69" i="19"/>
  <c r="G69" i="19"/>
  <c r="H68" i="19"/>
  <c r="G68" i="19"/>
  <c r="H67" i="19"/>
  <c r="G67" i="19"/>
  <c r="H66" i="19"/>
  <c r="G66" i="19"/>
  <c r="H65" i="19"/>
  <c r="G65" i="19"/>
  <c r="H64" i="19"/>
  <c r="G64" i="19"/>
  <c r="H63" i="19"/>
  <c r="G63" i="19"/>
  <c r="H62" i="19"/>
  <c r="G62" i="19"/>
  <c r="H61" i="19"/>
  <c r="G61" i="19"/>
  <c r="H60" i="19"/>
  <c r="G60" i="19"/>
  <c r="H59" i="19"/>
  <c r="G59" i="19"/>
  <c r="H58" i="19"/>
  <c r="G58" i="19"/>
  <c r="H57" i="19"/>
  <c r="G57" i="19"/>
  <c r="H56" i="19"/>
  <c r="G56" i="19"/>
  <c r="H55" i="19"/>
  <c r="G55" i="19"/>
  <c r="H54" i="19"/>
  <c r="G54" i="19"/>
  <c r="H53" i="19"/>
  <c r="G53" i="19"/>
  <c r="H52" i="19"/>
  <c r="G52" i="19"/>
  <c r="H51" i="19"/>
  <c r="G51" i="19"/>
  <c r="H50" i="19"/>
  <c r="G50" i="19"/>
  <c r="H49" i="19"/>
  <c r="G49" i="19"/>
  <c r="H48" i="19"/>
  <c r="G48" i="19"/>
  <c r="H47" i="19"/>
  <c r="G47" i="19"/>
  <c r="H46" i="19"/>
  <c r="G46" i="19"/>
  <c r="H45" i="19"/>
  <c r="G45" i="19"/>
  <c r="H44" i="19"/>
  <c r="G44" i="19"/>
  <c r="H43" i="19"/>
  <c r="G43" i="19"/>
  <c r="H42" i="19"/>
  <c r="G42" i="19"/>
  <c r="H41" i="19"/>
  <c r="G41" i="19"/>
  <c r="H40" i="19"/>
  <c r="G40" i="19"/>
  <c r="H39" i="19"/>
  <c r="G39" i="19"/>
  <c r="H38" i="19"/>
  <c r="G38" i="19"/>
  <c r="H37" i="19"/>
  <c r="G37" i="19"/>
  <c r="H36" i="19"/>
  <c r="G36" i="19"/>
  <c r="H35" i="19"/>
  <c r="G35" i="19"/>
  <c r="H34" i="19"/>
  <c r="G34" i="19"/>
  <c r="H33" i="19"/>
  <c r="G33" i="19"/>
  <c r="H32" i="19"/>
  <c r="G32" i="19"/>
  <c r="H31" i="19"/>
  <c r="G31" i="19"/>
  <c r="H30" i="19"/>
  <c r="G30" i="19"/>
  <c r="H29" i="19"/>
  <c r="G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G6" i="19"/>
  <c r="H5" i="19"/>
  <c r="G5" i="19"/>
  <c r="H4" i="19"/>
  <c r="G4" i="19"/>
  <c r="H3" i="19"/>
  <c r="G3" i="19"/>
  <c r="M1" i="19"/>
  <c r="H156" i="18"/>
  <c r="G156" i="18"/>
  <c r="H155" i="18"/>
  <c r="G155" i="18"/>
  <c r="H154" i="18"/>
  <c r="G154" i="18"/>
  <c r="H153" i="18"/>
  <c r="G153" i="18"/>
  <c r="H152" i="18"/>
  <c r="G152" i="18"/>
  <c r="H151" i="18"/>
  <c r="G151" i="18"/>
  <c r="H150" i="18"/>
  <c r="G150" i="18"/>
  <c r="H149" i="18"/>
  <c r="G149" i="18"/>
  <c r="H148" i="18"/>
  <c r="G148" i="18"/>
  <c r="H147" i="18"/>
  <c r="G147" i="18"/>
  <c r="H146" i="18"/>
  <c r="G146" i="18"/>
  <c r="H145" i="18"/>
  <c r="G145" i="18"/>
  <c r="H144" i="18"/>
  <c r="G144" i="18"/>
  <c r="H143" i="18"/>
  <c r="G143" i="18"/>
  <c r="H142" i="18"/>
  <c r="G142" i="18"/>
  <c r="H141" i="18"/>
  <c r="G141" i="18"/>
  <c r="H140" i="18"/>
  <c r="G140" i="18"/>
  <c r="H139" i="18"/>
  <c r="G139" i="18"/>
  <c r="H138" i="18"/>
  <c r="G138" i="18"/>
  <c r="H137" i="18"/>
  <c r="G137" i="18"/>
  <c r="H136" i="18"/>
  <c r="G136" i="18"/>
  <c r="H135" i="18"/>
  <c r="G135" i="18"/>
  <c r="H134" i="18"/>
  <c r="G134" i="18"/>
  <c r="H133" i="18"/>
  <c r="G133" i="18"/>
  <c r="H132" i="18"/>
  <c r="G132" i="18"/>
  <c r="H131" i="18"/>
  <c r="G131" i="18"/>
  <c r="H130" i="18"/>
  <c r="G130" i="18"/>
  <c r="H129" i="18"/>
  <c r="G129" i="18"/>
  <c r="H128" i="18"/>
  <c r="G128" i="18"/>
  <c r="H127" i="18"/>
  <c r="G127" i="18"/>
  <c r="H126" i="18"/>
  <c r="G126" i="18"/>
  <c r="H125" i="18"/>
  <c r="G125" i="18"/>
  <c r="H124" i="18"/>
  <c r="G124" i="18"/>
  <c r="H123" i="18"/>
  <c r="G123" i="18"/>
  <c r="H122" i="18"/>
  <c r="G122" i="18"/>
  <c r="H121" i="18"/>
  <c r="G121" i="18"/>
  <c r="H120" i="18"/>
  <c r="G120" i="18"/>
  <c r="H119" i="18"/>
  <c r="G119" i="18"/>
  <c r="H118" i="18"/>
  <c r="G118" i="18"/>
  <c r="H117" i="18"/>
  <c r="G117" i="18"/>
  <c r="H116" i="18"/>
  <c r="G116" i="18"/>
  <c r="H115" i="18"/>
  <c r="G115" i="18"/>
  <c r="H114" i="18"/>
  <c r="G114" i="18"/>
  <c r="H113" i="18"/>
  <c r="G113" i="18"/>
  <c r="H112" i="18"/>
  <c r="G112" i="18"/>
  <c r="H111" i="18"/>
  <c r="G111" i="18"/>
  <c r="H110" i="18"/>
  <c r="G110" i="18"/>
  <c r="H109" i="18"/>
  <c r="G109" i="18"/>
  <c r="H108" i="18"/>
  <c r="G108" i="18"/>
  <c r="H107" i="18"/>
  <c r="G107" i="18"/>
  <c r="H106" i="18"/>
  <c r="G106" i="18"/>
  <c r="H105" i="18"/>
  <c r="G105" i="18"/>
  <c r="H104" i="18"/>
  <c r="G104" i="18"/>
  <c r="H103" i="18"/>
  <c r="G103" i="18"/>
  <c r="H102" i="18"/>
  <c r="G102" i="18"/>
  <c r="H101" i="18"/>
  <c r="G101" i="18"/>
  <c r="H100" i="18"/>
  <c r="G100" i="18"/>
  <c r="H99" i="18"/>
  <c r="G99" i="18"/>
  <c r="H98" i="18"/>
  <c r="G98" i="18"/>
  <c r="H97" i="18"/>
  <c r="G97" i="18"/>
  <c r="H96" i="18"/>
  <c r="G96" i="18"/>
  <c r="H95" i="18"/>
  <c r="G95" i="18"/>
  <c r="H94" i="18"/>
  <c r="G94" i="18"/>
  <c r="H93" i="18"/>
  <c r="G93" i="18"/>
  <c r="H92" i="18"/>
  <c r="G92" i="18"/>
  <c r="H91" i="18"/>
  <c r="G91" i="18"/>
  <c r="H90" i="18"/>
  <c r="G90" i="18"/>
  <c r="H89" i="18"/>
  <c r="G89" i="18"/>
  <c r="H88" i="18"/>
  <c r="G88" i="18"/>
  <c r="H87" i="18"/>
  <c r="G87" i="18"/>
  <c r="H86" i="18"/>
  <c r="G86" i="18"/>
  <c r="H85" i="18"/>
  <c r="G85" i="18"/>
  <c r="H84" i="18"/>
  <c r="G84" i="18"/>
  <c r="H83" i="18"/>
  <c r="G83" i="18"/>
  <c r="H82" i="18"/>
  <c r="G82" i="18"/>
  <c r="H81" i="18"/>
  <c r="G81" i="18"/>
  <c r="H80" i="18"/>
  <c r="G80" i="18"/>
  <c r="H79" i="18"/>
  <c r="G79" i="18"/>
  <c r="H78" i="18"/>
  <c r="G78" i="18"/>
  <c r="H77" i="18"/>
  <c r="G77" i="18"/>
  <c r="H76" i="18"/>
  <c r="G76" i="18"/>
  <c r="H75" i="18"/>
  <c r="G75" i="18"/>
  <c r="H74" i="18"/>
  <c r="G74" i="18"/>
  <c r="H73" i="18"/>
  <c r="G73" i="18"/>
  <c r="H72" i="18"/>
  <c r="G72" i="18"/>
  <c r="H71" i="18"/>
  <c r="G71" i="18"/>
  <c r="H70" i="18"/>
  <c r="G70" i="18"/>
  <c r="H69" i="18"/>
  <c r="G69" i="18"/>
  <c r="H68" i="18"/>
  <c r="G68" i="18"/>
  <c r="H67" i="18"/>
  <c r="G67" i="18"/>
  <c r="H66" i="18"/>
  <c r="G66" i="18"/>
  <c r="H65" i="18"/>
  <c r="G65" i="18"/>
  <c r="H64" i="18"/>
  <c r="G64" i="18"/>
  <c r="H63" i="18"/>
  <c r="G63" i="18"/>
  <c r="H62" i="18"/>
  <c r="G62" i="18"/>
  <c r="H61" i="18"/>
  <c r="G61" i="18"/>
  <c r="H60" i="18"/>
  <c r="G60" i="18"/>
  <c r="H59" i="18"/>
  <c r="G59" i="18"/>
  <c r="H58" i="18"/>
  <c r="G58" i="18"/>
  <c r="H57" i="18"/>
  <c r="G57" i="18"/>
  <c r="H56" i="18"/>
  <c r="G56" i="18"/>
  <c r="H55" i="18"/>
  <c r="G55" i="18"/>
  <c r="H54" i="18"/>
  <c r="G54" i="18"/>
  <c r="H53" i="18"/>
  <c r="G53" i="18"/>
  <c r="H52" i="18"/>
  <c r="G52" i="18"/>
  <c r="H51" i="18"/>
  <c r="G51" i="18"/>
  <c r="H50" i="18"/>
  <c r="G50" i="18"/>
  <c r="H49" i="18"/>
  <c r="G49" i="18"/>
  <c r="H48" i="18"/>
  <c r="G48" i="18"/>
  <c r="H47" i="18"/>
  <c r="G47" i="18"/>
  <c r="H46" i="18"/>
  <c r="G46" i="18"/>
  <c r="H45" i="18"/>
  <c r="G45" i="18"/>
  <c r="H44" i="18"/>
  <c r="G44" i="18"/>
  <c r="H43" i="18"/>
  <c r="G43" i="18"/>
  <c r="H42" i="18"/>
  <c r="G42" i="18"/>
  <c r="H41" i="18"/>
  <c r="G41" i="18"/>
  <c r="H40" i="18"/>
  <c r="G40" i="18"/>
  <c r="H39" i="18"/>
  <c r="G39" i="18"/>
  <c r="H37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H5" i="18"/>
  <c r="G5" i="18"/>
  <c r="H4" i="18"/>
  <c r="G4" i="18"/>
  <c r="H3" i="18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H138" i="17"/>
  <c r="G138" i="17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H69" i="17"/>
  <c r="G69" i="17"/>
  <c r="H68" i="17"/>
  <c r="G68" i="17"/>
  <c r="H67" i="17"/>
  <c r="G67" i="17"/>
  <c r="H66" i="17"/>
  <c r="G66" i="17"/>
  <c r="H65" i="17"/>
  <c r="G65" i="17"/>
  <c r="H64" i="17"/>
  <c r="G64" i="17"/>
  <c r="H63" i="17"/>
  <c r="G63" i="17"/>
  <c r="H62" i="17"/>
  <c r="G62" i="17"/>
  <c r="H61" i="17"/>
  <c r="G61" i="17"/>
  <c r="H59" i="17"/>
  <c r="G59" i="17"/>
  <c r="H58" i="17"/>
  <c r="G58" i="17"/>
  <c r="H57" i="17"/>
  <c r="G57" i="17"/>
  <c r="H56" i="17"/>
  <c r="G56" i="17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H48" i="17"/>
  <c r="G48" i="17"/>
  <c r="H47" i="17"/>
  <c r="G47" i="17"/>
  <c r="H46" i="17"/>
  <c r="G46" i="17"/>
  <c r="H45" i="17"/>
  <c r="G45" i="17"/>
  <c r="H44" i="17"/>
  <c r="G44" i="17"/>
  <c r="H43" i="17"/>
  <c r="G43" i="17"/>
  <c r="H42" i="17"/>
  <c r="G42" i="17"/>
  <c r="H41" i="17"/>
  <c r="G41" i="17"/>
  <c r="H40" i="17"/>
  <c r="G40" i="17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N1" i="17" s="1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H8" i="17"/>
  <c r="G8" i="17"/>
  <c r="H7" i="17"/>
  <c r="G7" i="17"/>
  <c r="H6" i="17"/>
  <c r="G6" i="17"/>
  <c r="N4" i="17"/>
  <c r="H5" i="17"/>
  <c r="G5" i="17"/>
  <c r="H4" i="17"/>
  <c r="G4" i="17"/>
  <c r="H3" i="17"/>
  <c r="G3" i="17"/>
  <c r="M1" i="17"/>
  <c r="C8" i="16"/>
  <c r="B8" i="16"/>
  <c r="C7" i="16"/>
  <c r="K7" i="16" s="1"/>
  <c r="B7" i="16"/>
  <c r="C5" i="16"/>
  <c r="B5" i="16"/>
  <c r="C4" i="16"/>
  <c r="B4" i="16"/>
  <c r="N3" i="15"/>
  <c r="N2" i="15"/>
  <c r="M2" i="15"/>
  <c r="M3" i="15"/>
  <c r="H47" i="15"/>
  <c r="G47" i="15"/>
  <c r="H46" i="15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H5" i="15"/>
  <c r="G5" i="15"/>
  <c r="H4" i="15"/>
  <c r="G4" i="15"/>
  <c r="H3" i="15"/>
  <c r="G3" i="15"/>
  <c r="O1" i="14"/>
  <c r="L1" i="14"/>
  <c r="N9" i="14"/>
  <c r="N8" i="14"/>
  <c r="M9" i="14"/>
  <c r="M7" i="14" s="1"/>
  <c r="M8" i="14"/>
  <c r="N3" i="14"/>
  <c r="N2" i="14"/>
  <c r="M5" i="14"/>
  <c r="M3" i="14"/>
  <c r="M2" i="14"/>
  <c r="N6" i="14"/>
  <c r="M6" i="14"/>
  <c r="N5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H118" i="14"/>
  <c r="G118" i="14"/>
  <c r="H117" i="14"/>
  <c r="G117" i="14"/>
  <c r="H116" i="14"/>
  <c r="G116" i="14"/>
  <c r="H115" i="14"/>
  <c r="G115" i="14"/>
  <c r="H114" i="14"/>
  <c r="G114" i="14"/>
  <c r="H113" i="14"/>
  <c r="G113" i="14"/>
  <c r="H112" i="14"/>
  <c r="G112" i="14"/>
  <c r="H111" i="14"/>
  <c r="G111" i="14"/>
  <c r="H110" i="14"/>
  <c r="G110" i="14"/>
  <c r="H109" i="14"/>
  <c r="G109" i="14"/>
  <c r="H108" i="14"/>
  <c r="G108" i="14"/>
  <c r="H107" i="14"/>
  <c r="G107" i="14"/>
  <c r="H106" i="14"/>
  <c r="G106" i="14"/>
  <c r="H105" i="14"/>
  <c r="G105" i="14"/>
  <c r="H104" i="14"/>
  <c r="G104" i="14"/>
  <c r="H103" i="14"/>
  <c r="G103" i="14"/>
  <c r="H102" i="14"/>
  <c r="G102" i="14"/>
  <c r="H101" i="14"/>
  <c r="G101" i="14"/>
  <c r="H100" i="14"/>
  <c r="G100" i="14"/>
  <c r="H99" i="14"/>
  <c r="G99" i="14"/>
  <c r="H98" i="14"/>
  <c r="G98" i="14"/>
  <c r="H97" i="14"/>
  <c r="G97" i="14"/>
  <c r="H96" i="14"/>
  <c r="G96" i="14"/>
  <c r="H95" i="14"/>
  <c r="G95" i="14"/>
  <c r="H94" i="14"/>
  <c r="G94" i="14"/>
  <c r="H93" i="14"/>
  <c r="G93" i="14"/>
  <c r="H92" i="14"/>
  <c r="G92" i="14"/>
  <c r="H91" i="14"/>
  <c r="G91" i="14"/>
  <c r="H90" i="14"/>
  <c r="G90" i="14"/>
  <c r="H89" i="14"/>
  <c r="G89" i="14"/>
  <c r="H88" i="14"/>
  <c r="G88" i="14"/>
  <c r="H87" i="14"/>
  <c r="G87" i="14"/>
  <c r="H86" i="14"/>
  <c r="G86" i="14"/>
  <c r="H85" i="14"/>
  <c r="G85" i="14"/>
  <c r="H84" i="14"/>
  <c r="G84" i="14"/>
  <c r="H83" i="14"/>
  <c r="G83" i="14"/>
  <c r="H82" i="14"/>
  <c r="G82" i="14"/>
  <c r="H81" i="14"/>
  <c r="G81" i="14"/>
  <c r="H80" i="14"/>
  <c r="G80" i="14"/>
  <c r="H79" i="14"/>
  <c r="G79" i="14"/>
  <c r="H78" i="14"/>
  <c r="G78" i="14"/>
  <c r="H77" i="14"/>
  <c r="G77" i="14"/>
  <c r="H76" i="14"/>
  <c r="G76" i="14"/>
  <c r="H75" i="14"/>
  <c r="G75" i="14"/>
  <c r="H74" i="14"/>
  <c r="G74" i="14"/>
  <c r="H73" i="14"/>
  <c r="G73" i="14"/>
  <c r="H72" i="14"/>
  <c r="G72" i="14"/>
  <c r="H71" i="14"/>
  <c r="G71" i="14"/>
  <c r="H70" i="14"/>
  <c r="G70" i="14"/>
  <c r="H69" i="14"/>
  <c r="G69" i="14"/>
  <c r="H68" i="14"/>
  <c r="G68" i="14"/>
  <c r="H67" i="14"/>
  <c r="G67" i="14"/>
  <c r="H66" i="14"/>
  <c r="G66" i="14"/>
  <c r="H65" i="14"/>
  <c r="G65" i="14"/>
  <c r="H64" i="14"/>
  <c r="G64" i="14"/>
  <c r="H63" i="14"/>
  <c r="G63" i="14"/>
  <c r="H62" i="14"/>
  <c r="G62" i="14"/>
  <c r="H61" i="14"/>
  <c r="G61" i="14"/>
  <c r="H60" i="14"/>
  <c r="G60" i="14"/>
  <c r="H59" i="14"/>
  <c r="G59" i="14"/>
  <c r="H58" i="14"/>
  <c r="G58" i="14"/>
  <c r="H57" i="14"/>
  <c r="G57" i="14"/>
  <c r="H56" i="14"/>
  <c r="G56" i="14"/>
  <c r="H55" i="14"/>
  <c r="G55" i="14"/>
  <c r="H54" i="14"/>
  <c r="G54" i="14"/>
  <c r="H53" i="14"/>
  <c r="G53" i="14"/>
  <c r="H52" i="14"/>
  <c r="G52" i="14"/>
  <c r="H51" i="14"/>
  <c r="G51" i="14"/>
  <c r="H50" i="14"/>
  <c r="G50" i="14"/>
  <c r="H49" i="14"/>
  <c r="G49" i="14"/>
  <c r="H48" i="14"/>
  <c r="G48" i="14"/>
  <c r="H47" i="14"/>
  <c r="G47" i="14"/>
  <c r="H46" i="14"/>
  <c r="G46" i="14"/>
  <c r="H45" i="14"/>
  <c r="G45" i="14"/>
  <c r="H44" i="14"/>
  <c r="G44" i="14"/>
  <c r="H43" i="14"/>
  <c r="G43" i="14"/>
  <c r="H42" i="14"/>
  <c r="G42" i="14"/>
  <c r="H41" i="14"/>
  <c r="G41" i="14"/>
  <c r="H40" i="14"/>
  <c r="G40" i="14"/>
  <c r="H39" i="14"/>
  <c r="G39" i="14"/>
  <c r="H38" i="14"/>
  <c r="G38" i="14"/>
  <c r="H37" i="14"/>
  <c r="G37" i="14"/>
  <c r="H36" i="14"/>
  <c r="G36" i="14"/>
  <c r="H35" i="14"/>
  <c r="G35" i="14"/>
  <c r="H34" i="14"/>
  <c r="G34" i="14"/>
  <c r="H33" i="14"/>
  <c r="G33" i="14"/>
  <c r="H32" i="14"/>
  <c r="G32" i="14"/>
  <c r="H31" i="14"/>
  <c r="G31" i="14"/>
  <c r="H30" i="14"/>
  <c r="G30" i="14"/>
  <c r="H29" i="14"/>
  <c r="G29" i="14"/>
  <c r="H28" i="14"/>
  <c r="G28" i="14"/>
  <c r="H27" i="14"/>
  <c r="G27" i="14"/>
  <c r="H26" i="14"/>
  <c r="G26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8" i="14"/>
  <c r="G18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H4" i="14"/>
  <c r="G4" i="14"/>
  <c r="H3" i="14"/>
  <c r="G3" i="14"/>
  <c r="L1" i="13"/>
  <c r="B6" i="16" s="1"/>
  <c r="H118" i="13"/>
  <c r="G118" i="13"/>
  <c r="H117" i="13"/>
  <c r="G117" i="13"/>
  <c r="H116" i="13"/>
  <c r="G116" i="13"/>
  <c r="H115" i="13"/>
  <c r="G115" i="13"/>
  <c r="H114" i="13"/>
  <c r="G114" i="13"/>
  <c r="H113" i="13"/>
  <c r="G113" i="13"/>
  <c r="H112" i="13"/>
  <c r="G112" i="13"/>
  <c r="H111" i="13"/>
  <c r="G111" i="13"/>
  <c r="H110" i="13"/>
  <c r="G110" i="13"/>
  <c r="H109" i="13"/>
  <c r="G109" i="13"/>
  <c r="H108" i="13"/>
  <c r="G108" i="13"/>
  <c r="H107" i="13"/>
  <c r="G107" i="13"/>
  <c r="H106" i="13"/>
  <c r="G106" i="13"/>
  <c r="H105" i="13"/>
  <c r="G105" i="13"/>
  <c r="H104" i="13"/>
  <c r="G104" i="13"/>
  <c r="H103" i="13"/>
  <c r="G103" i="13"/>
  <c r="H102" i="13"/>
  <c r="G102" i="13"/>
  <c r="H101" i="13"/>
  <c r="G101" i="13"/>
  <c r="H100" i="13"/>
  <c r="G100" i="13"/>
  <c r="H99" i="13"/>
  <c r="G99" i="13"/>
  <c r="H98" i="13"/>
  <c r="G98" i="13"/>
  <c r="H97" i="13"/>
  <c r="G97" i="13"/>
  <c r="H96" i="13"/>
  <c r="G96" i="13"/>
  <c r="H95" i="13"/>
  <c r="G95" i="13"/>
  <c r="H94" i="13"/>
  <c r="G94" i="13"/>
  <c r="H93" i="13"/>
  <c r="G93" i="13"/>
  <c r="H92" i="13"/>
  <c r="G92" i="13"/>
  <c r="H91" i="13"/>
  <c r="G91" i="13"/>
  <c r="H90" i="13"/>
  <c r="G90" i="13"/>
  <c r="H89" i="13"/>
  <c r="G89" i="13"/>
  <c r="H88" i="13"/>
  <c r="G88" i="13"/>
  <c r="H87" i="13"/>
  <c r="G87" i="13"/>
  <c r="H86" i="13"/>
  <c r="G86" i="13"/>
  <c r="H85" i="13"/>
  <c r="G85" i="13"/>
  <c r="H84" i="13"/>
  <c r="G84" i="13"/>
  <c r="H83" i="13"/>
  <c r="G83" i="13"/>
  <c r="H82" i="13"/>
  <c r="G82" i="13"/>
  <c r="H81" i="13"/>
  <c r="G81" i="13"/>
  <c r="H80" i="13"/>
  <c r="G80" i="13"/>
  <c r="H79" i="13"/>
  <c r="G79" i="13"/>
  <c r="H78" i="13"/>
  <c r="G78" i="13"/>
  <c r="H77" i="13"/>
  <c r="G77" i="13"/>
  <c r="H76" i="13"/>
  <c r="G76" i="13"/>
  <c r="H75" i="13"/>
  <c r="G75" i="13"/>
  <c r="H74" i="13"/>
  <c r="G74" i="13"/>
  <c r="H72" i="13"/>
  <c r="G72" i="13"/>
  <c r="H71" i="13"/>
  <c r="G71" i="13"/>
  <c r="H70" i="13"/>
  <c r="G70" i="13"/>
  <c r="H69" i="13"/>
  <c r="G69" i="13"/>
  <c r="H68" i="13"/>
  <c r="G68" i="13"/>
  <c r="H67" i="13"/>
  <c r="G67" i="13"/>
  <c r="H66" i="13"/>
  <c r="G66" i="13"/>
  <c r="H65" i="13"/>
  <c r="G65" i="13"/>
  <c r="H64" i="13"/>
  <c r="G64" i="13"/>
  <c r="H63" i="13"/>
  <c r="G63" i="13"/>
  <c r="H62" i="13"/>
  <c r="G62" i="13"/>
  <c r="H61" i="13"/>
  <c r="G61" i="13"/>
  <c r="H60" i="13"/>
  <c r="G60" i="13"/>
  <c r="H59" i="13"/>
  <c r="G59" i="13"/>
  <c r="H58" i="13"/>
  <c r="G58" i="13"/>
  <c r="H57" i="13"/>
  <c r="G57" i="13"/>
  <c r="H56" i="13"/>
  <c r="G56" i="13"/>
  <c r="H55" i="13"/>
  <c r="G55" i="13"/>
  <c r="H54" i="13"/>
  <c r="G54" i="13"/>
  <c r="H53" i="13"/>
  <c r="G53" i="13"/>
  <c r="H52" i="13"/>
  <c r="G52" i="13"/>
  <c r="H51" i="13"/>
  <c r="G51" i="13"/>
  <c r="H50" i="13"/>
  <c r="G50" i="13"/>
  <c r="H49" i="13"/>
  <c r="G49" i="13"/>
  <c r="H48" i="13"/>
  <c r="G48" i="13"/>
  <c r="H47" i="13"/>
  <c r="G47" i="13"/>
  <c r="H46" i="13"/>
  <c r="G46" i="13"/>
  <c r="H45" i="13"/>
  <c r="G45" i="13"/>
  <c r="H44" i="13"/>
  <c r="G44" i="13"/>
  <c r="H43" i="13"/>
  <c r="G43" i="13"/>
  <c r="H42" i="13"/>
  <c r="G42" i="13"/>
  <c r="H41" i="13"/>
  <c r="G41" i="13"/>
  <c r="H40" i="13"/>
  <c r="G40" i="13"/>
  <c r="H39" i="13"/>
  <c r="G39" i="13"/>
  <c r="H38" i="13"/>
  <c r="G38" i="13"/>
  <c r="H37" i="13"/>
  <c r="G37" i="13"/>
  <c r="H36" i="13"/>
  <c r="G36" i="13"/>
  <c r="H35" i="13"/>
  <c r="G35" i="13"/>
  <c r="H34" i="13"/>
  <c r="G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M1" i="13" s="1"/>
  <c r="H11" i="13"/>
  <c r="G11" i="13"/>
  <c r="H10" i="13"/>
  <c r="G10" i="13"/>
  <c r="H9" i="13"/>
  <c r="G9" i="13"/>
  <c r="H8" i="13"/>
  <c r="G8" i="13"/>
  <c r="H7" i="13"/>
  <c r="G7" i="13"/>
  <c r="H6" i="13"/>
  <c r="G6" i="13"/>
  <c r="H5" i="13"/>
  <c r="G5" i="13"/>
  <c r="H4" i="13"/>
  <c r="G4" i="13"/>
  <c r="H3" i="13"/>
  <c r="G3" i="13"/>
  <c r="L1" i="12"/>
  <c r="O1" i="12"/>
  <c r="N6" i="12"/>
  <c r="N5" i="12"/>
  <c r="M5" i="12"/>
  <c r="M6" i="12"/>
  <c r="N3" i="12"/>
  <c r="N2" i="12"/>
  <c r="M2" i="12"/>
  <c r="M3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3" i="12"/>
  <c r="H3" i="12"/>
  <c r="N1" i="11"/>
  <c r="M1" i="11"/>
  <c r="M2" i="11"/>
  <c r="N2" i="11"/>
  <c r="M3" i="11"/>
  <c r="N3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3" i="11"/>
  <c r="P5" i="10"/>
  <c r="P6" i="10"/>
  <c r="O3" i="10"/>
  <c r="O2" i="10"/>
  <c r="H1" i="10"/>
  <c r="K6" i="10"/>
  <c r="K5" i="10"/>
  <c r="J6" i="10"/>
  <c r="J5" i="10"/>
  <c r="J13" i="33" l="1"/>
  <c r="F7" i="30"/>
  <c r="I22" i="33"/>
  <c r="J5" i="33"/>
  <c r="J21" i="33" s="1"/>
  <c r="F20" i="30"/>
  <c r="J7" i="33"/>
  <c r="F6" i="30"/>
  <c r="F18" i="30" s="1"/>
  <c r="F44" i="30" s="1"/>
  <c r="I18" i="33"/>
  <c r="J11" i="33"/>
  <c r="J22" i="33" s="1"/>
  <c r="F6" i="28"/>
  <c r="G44" i="28" s="1"/>
  <c r="F17" i="30"/>
  <c r="F43" i="30" s="1"/>
  <c r="E22" i="29"/>
  <c r="E47" i="29" s="1"/>
  <c r="G47" i="29" s="1"/>
  <c r="S10" i="29" s="1"/>
  <c r="F42" i="32"/>
  <c r="H42" i="32" s="1"/>
  <c r="P5" i="32"/>
  <c r="P7" i="32"/>
  <c r="P9" i="32"/>
  <c r="P11" i="32"/>
  <c r="D40" i="32"/>
  <c r="I27" i="32"/>
  <c r="F48" i="32"/>
  <c r="H48" i="32" s="1"/>
  <c r="F43" i="32"/>
  <c r="F45" i="32"/>
  <c r="H45" i="32" s="1"/>
  <c r="F47" i="32"/>
  <c r="H47" i="32" s="1"/>
  <c r="P6" i="32"/>
  <c r="P8" i="32"/>
  <c r="P10" i="32"/>
  <c r="P12" i="32"/>
  <c r="J4" i="32"/>
  <c r="J5" i="32"/>
  <c r="J6" i="32"/>
  <c r="J7" i="32"/>
  <c r="J8" i="32"/>
  <c r="J9" i="32"/>
  <c r="J10" i="32"/>
  <c r="J11" i="32"/>
  <c r="J12" i="32"/>
  <c r="K4" i="32"/>
  <c r="K5" i="32"/>
  <c r="K6" i="32"/>
  <c r="K7" i="32"/>
  <c r="K8" i="32"/>
  <c r="K9" i="32"/>
  <c r="K10" i="32"/>
  <c r="K11" i="32"/>
  <c r="K12" i="32"/>
  <c r="B19" i="32"/>
  <c r="B44" i="32" s="1"/>
  <c r="F44" i="32" s="1"/>
  <c r="H44" i="32" s="1"/>
  <c r="M20" i="32"/>
  <c r="G27" i="32"/>
  <c r="H27" i="32"/>
  <c r="B16" i="32"/>
  <c r="B41" i="32" s="1"/>
  <c r="M17" i="32"/>
  <c r="B24" i="32"/>
  <c r="B49" i="32" s="1"/>
  <c r="F49" i="32" s="1"/>
  <c r="H49" i="32" s="1"/>
  <c r="N4" i="32"/>
  <c r="N23" i="32" s="1"/>
  <c r="C16" i="32"/>
  <c r="C41" i="32" s="1"/>
  <c r="B21" i="32"/>
  <c r="B46" i="32" s="1"/>
  <c r="F46" i="32" s="1"/>
  <c r="H46" i="32" s="1"/>
  <c r="E41" i="32"/>
  <c r="Q4" i="32"/>
  <c r="S6" i="32" s="1"/>
  <c r="F44" i="31"/>
  <c r="H44" i="31" s="1"/>
  <c r="F45" i="31"/>
  <c r="H45" i="31" s="1"/>
  <c r="F49" i="31"/>
  <c r="H49" i="31" s="1"/>
  <c r="F41" i="31"/>
  <c r="H41" i="31" s="1"/>
  <c r="F43" i="31"/>
  <c r="H43" i="31" s="1"/>
  <c r="F48" i="31"/>
  <c r="H48" i="31" s="1"/>
  <c r="F42" i="31"/>
  <c r="H42" i="31" s="1"/>
  <c r="F47" i="31"/>
  <c r="H47" i="31" s="1"/>
  <c r="F46" i="31"/>
  <c r="H46" i="31" s="1"/>
  <c r="E5" i="31"/>
  <c r="P10" i="31"/>
  <c r="P7" i="31"/>
  <c r="S5" i="31"/>
  <c r="P12" i="31"/>
  <c r="S11" i="31"/>
  <c r="P9" i="31"/>
  <c r="N18" i="31"/>
  <c r="P6" i="31"/>
  <c r="S12" i="31"/>
  <c r="P11" i="31"/>
  <c r="B40" i="31"/>
  <c r="G27" i="31"/>
  <c r="S9" i="31"/>
  <c r="C40" i="31"/>
  <c r="H27" i="31"/>
  <c r="P8" i="31"/>
  <c r="D40" i="31"/>
  <c r="I27" i="31"/>
  <c r="P5" i="31"/>
  <c r="L4" i="31"/>
  <c r="L6" i="31"/>
  <c r="L8" i="31"/>
  <c r="L9" i="31"/>
  <c r="L10" i="31"/>
  <c r="L11" i="31"/>
  <c r="L12" i="31"/>
  <c r="M17" i="31"/>
  <c r="L7" i="31"/>
  <c r="N4" i="31"/>
  <c r="M22" i="31"/>
  <c r="M2" i="31"/>
  <c r="Q4" i="31"/>
  <c r="S6" i="31" s="1"/>
  <c r="Q6" i="31"/>
  <c r="Q7" i="31"/>
  <c r="Q9" i="31"/>
  <c r="K24" i="31"/>
  <c r="F14" i="30"/>
  <c r="F40" i="30" s="1"/>
  <c r="F21" i="30"/>
  <c r="F47" i="30" s="1"/>
  <c r="F16" i="30"/>
  <c r="F42" i="30" s="1"/>
  <c r="F19" i="30"/>
  <c r="F45" i="30" s="1"/>
  <c r="F22" i="30"/>
  <c r="H22" i="30" s="1"/>
  <c r="H18" i="30"/>
  <c r="B44" i="30"/>
  <c r="H44" i="30" s="1"/>
  <c r="F46" i="30"/>
  <c r="N20" i="30"/>
  <c r="B47" i="30"/>
  <c r="H21" i="30"/>
  <c r="B41" i="30"/>
  <c r="B42" i="30"/>
  <c r="J16" i="30"/>
  <c r="C42" i="30"/>
  <c r="K16" i="30"/>
  <c r="B45" i="30"/>
  <c r="B40" i="30"/>
  <c r="B48" i="30"/>
  <c r="J22" i="30"/>
  <c r="E43" i="30"/>
  <c r="M17" i="30"/>
  <c r="D42" i="30"/>
  <c r="L16" i="30"/>
  <c r="D48" i="30"/>
  <c r="L22" i="30"/>
  <c r="E48" i="30"/>
  <c r="M22" i="30"/>
  <c r="D43" i="30"/>
  <c r="L17" i="30"/>
  <c r="F48" i="30"/>
  <c r="N22" i="30"/>
  <c r="C43" i="30"/>
  <c r="C46" i="30"/>
  <c r="B13" i="30"/>
  <c r="A21" i="30"/>
  <c r="C13" i="30"/>
  <c r="D15" i="30"/>
  <c r="D41" i="30" s="1"/>
  <c r="M16" i="30"/>
  <c r="K22" i="30"/>
  <c r="E46" i="30"/>
  <c r="F15" i="30"/>
  <c r="F41" i="30" s="1"/>
  <c r="B20" i="30"/>
  <c r="A48" i="30"/>
  <c r="B17" i="30"/>
  <c r="D20" i="30"/>
  <c r="B39" i="30"/>
  <c r="C39" i="30"/>
  <c r="D39" i="30"/>
  <c r="E39" i="30"/>
  <c r="F45" i="29"/>
  <c r="F47" i="29"/>
  <c r="F42" i="29"/>
  <c r="F46" i="29"/>
  <c r="F41" i="29"/>
  <c r="E17" i="29"/>
  <c r="E42" i="29" s="1"/>
  <c r="G42" i="29" s="1"/>
  <c r="S4" i="29" s="1"/>
  <c r="E21" i="29"/>
  <c r="E46" i="29" s="1"/>
  <c r="G46" i="29" s="1"/>
  <c r="S12" i="29" s="1"/>
  <c r="E24" i="29"/>
  <c r="E49" i="29" s="1"/>
  <c r="E20" i="29"/>
  <c r="E45" i="29" s="1"/>
  <c r="L6" i="29"/>
  <c r="P12" i="29"/>
  <c r="L10" i="29"/>
  <c r="P8" i="29"/>
  <c r="P10" i="29"/>
  <c r="B40" i="29"/>
  <c r="G27" i="29"/>
  <c r="C40" i="29"/>
  <c r="H27" i="29"/>
  <c r="F48" i="29"/>
  <c r="D40" i="29"/>
  <c r="I27" i="29"/>
  <c r="P11" i="29"/>
  <c r="P5" i="29"/>
  <c r="L7" i="29"/>
  <c r="P9" i="29"/>
  <c r="F49" i="29"/>
  <c r="J4" i="29"/>
  <c r="N6" i="29"/>
  <c r="P7" i="29"/>
  <c r="J12" i="29"/>
  <c r="K4" i="29"/>
  <c r="Q7" i="29"/>
  <c r="E19" i="29" s="1"/>
  <c r="E44" i="29" s="1"/>
  <c r="K12" i="29"/>
  <c r="M17" i="29"/>
  <c r="J11" i="29"/>
  <c r="Q6" i="29"/>
  <c r="E18" i="29" s="1"/>
  <c r="E43" i="29" s="1"/>
  <c r="K11" i="29"/>
  <c r="M22" i="29"/>
  <c r="M20" i="29"/>
  <c r="N4" i="29"/>
  <c r="N22" i="29" s="1"/>
  <c r="J10" i="29"/>
  <c r="J9" i="29"/>
  <c r="C18" i="29"/>
  <c r="C43" i="29" s="1"/>
  <c r="F43" i="29" s="1"/>
  <c r="Q4" i="29"/>
  <c r="E16" i="29" s="1"/>
  <c r="E41" i="29" s="1"/>
  <c r="G41" i="29" s="1"/>
  <c r="S6" i="29" s="1"/>
  <c r="K9" i="29"/>
  <c r="O19" i="29"/>
  <c r="J8" i="29"/>
  <c r="K8" i="29"/>
  <c r="Q11" i="29"/>
  <c r="E23" i="29" s="1"/>
  <c r="E48" i="29" s="1"/>
  <c r="J7" i="29"/>
  <c r="B19" i="29"/>
  <c r="B44" i="29" s="1"/>
  <c r="F44" i="29" s="1"/>
  <c r="L17" i="28"/>
  <c r="D43" i="28"/>
  <c r="B41" i="28"/>
  <c r="B44" i="28"/>
  <c r="L20" i="28"/>
  <c r="D46" i="28"/>
  <c r="B47" i="28"/>
  <c r="H47" i="28" s="1"/>
  <c r="I47" i="28" s="1"/>
  <c r="B42" i="28"/>
  <c r="J16" i="28"/>
  <c r="B45" i="28"/>
  <c r="H45" i="28" s="1"/>
  <c r="D42" i="28"/>
  <c r="L16" i="28"/>
  <c r="J22" i="28"/>
  <c r="B48" i="28"/>
  <c r="B40" i="28"/>
  <c r="M22" i="28"/>
  <c r="E48" i="28"/>
  <c r="L22" i="28"/>
  <c r="D48" i="28"/>
  <c r="J20" i="28"/>
  <c r="B46" i="28"/>
  <c r="B39" i="28"/>
  <c r="A16" i="28"/>
  <c r="E18" i="28"/>
  <c r="E44" i="28" s="1"/>
  <c r="C26" i="28"/>
  <c r="C14" i="28"/>
  <c r="C40" i="28" s="1"/>
  <c r="C16" i="28"/>
  <c r="E17" i="28"/>
  <c r="E39" i="28"/>
  <c r="C46" i="28"/>
  <c r="C17" i="28"/>
  <c r="E26" i="28"/>
  <c r="G41" i="28"/>
  <c r="D18" i="28"/>
  <c r="D44" i="28" s="1"/>
  <c r="F18" i="28"/>
  <c r="H18" i="28" s="1"/>
  <c r="E14" i="28"/>
  <c r="E40" i="28" s="1"/>
  <c r="E16" i="28"/>
  <c r="C22" i="28"/>
  <c r="E20" i="28"/>
  <c r="F22" i="28"/>
  <c r="N22" i="28" s="1"/>
  <c r="B17" i="28"/>
  <c r="B26" i="28"/>
  <c r="C39" i="28"/>
  <c r="A13" i="28"/>
  <c r="C15" i="28"/>
  <c r="C41" i="28" s="1"/>
  <c r="F48" i="27"/>
  <c r="B40" i="27"/>
  <c r="G27" i="27"/>
  <c r="C40" i="27"/>
  <c r="H27" i="27"/>
  <c r="E17" i="27"/>
  <c r="E42" i="27" s="1"/>
  <c r="D40" i="27"/>
  <c r="I27" i="27"/>
  <c r="P11" i="27"/>
  <c r="F43" i="27"/>
  <c r="L7" i="27"/>
  <c r="P9" i="27"/>
  <c r="F49" i="27"/>
  <c r="F47" i="27"/>
  <c r="P8" i="27"/>
  <c r="K24" i="27"/>
  <c r="F42" i="27"/>
  <c r="P10" i="27"/>
  <c r="L6" i="27"/>
  <c r="N7" i="27"/>
  <c r="J11" i="27"/>
  <c r="B19" i="27"/>
  <c r="B44" i="27" s="1"/>
  <c r="M20" i="27"/>
  <c r="O23" i="27"/>
  <c r="J4" i="27"/>
  <c r="C19" i="27"/>
  <c r="C44" i="27" s="1"/>
  <c r="K11" i="27"/>
  <c r="M22" i="27"/>
  <c r="L12" i="27"/>
  <c r="Q5" i="27"/>
  <c r="K10" i="27"/>
  <c r="O20" i="27"/>
  <c r="L4" i="27"/>
  <c r="C16" i="27"/>
  <c r="C41" i="27" s="1"/>
  <c r="F41" i="27" s="1"/>
  <c r="J10" i="27"/>
  <c r="C21" i="27"/>
  <c r="C46" i="27" s="1"/>
  <c r="F46" i="27" s="1"/>
  <c r="P4" i="27"/>
  <c r="J9" i="27"/>
  <c r="P12" i="27"/>
  <c r="Q4" i="27"/>
  <c r="K9" i="27"/>
  <c r="Q12" i="27"/>
  <c r="M16" i="27"/>
  <c r="K8" i="27"/>
  <c r="B20" i="27"/>
  <c r="B45" i="27" s="1"/>
  <c r="F45" i="27" s="1"/>
  <c r="J7" i="27"/>
  <c r="F41" i="25"/>
  <c r="F46" i="25"/>
  <c r="P8" i="25"/>
  <c r="L12" i="25"/>
  <c r="P4" i="25"/>
  <c r="P10" i="25"/>
  <c r="N22" i="25"/>
  <c r="K20" i="25"/>
  <c r="E22" i="25"/>
  <c r="E47" i="25" s="1"/>
  <c r="N24" i="25"/>
  <c r="F42" i="25"/>
  <c r="G42" i="25" s="1"/>
  <c r="F44" i="25"/>
  <c r="P11" i="25"/>
  <c r="B40" i="25"/>
  <c r="G27" i="25"/>
  <c r="C40" i="25"/>
  <c r="H27" i="25"/>
  <c r="D40" i="25"/>
  <c r="I27" i="25"/>
  <c r="P5" i="25"/>
  <c r="N17" i="25"/>
  <c r="K19" i="25"/>
  <c r="L7" i="25"/>
  <c r="L9" i="25"/>
  <c r="K21" i="25"/>
  <c r="N19" i="25"/>
  <c r="F45" i="25"/>
  <c r="F49" i="25"/>
  <c r="C22" i="25"/>
  <c r="C47" i="25" s="1"/>
  <c r="F47" i="25" s="1"/>
  <c r="L8" i="25"/>
  <c r="J7" i="25"/>
  <c r="P9" i="25"/>
  <c r="J12" i="25"/>
  <c r="K6" i="25"/>
  <c r="K11" i="25"/>
  <c r="B18" i="25"/>
  <c r="B43" i="25" s="1"/>
  <c r="M19" i="25"/>
  <c r="O22" i="25"/>
  <c r="J5" i="25"/>
  <c r="P7" i="25"/>
  <c r="C18" i="25"/>
  <c r="C43" i="25" s="1"/>
  <c r="N6" i="25"/>
  <c r="M16" i="25"/>
  <c r="B23" i="25"/>
  <c r="B48" i="25" s="1"/>
  <c r="F48" i="25" s="1"/>
  <c r="M24" i="25"/>
  <c r="J4" i="25"/>
  <c r="K4" i="25"/>
  <c r="K22" i="25" s="1"/>
  <c r="J9" i="25"/>
  <c r="I13" i="25"/>
  <c r="F48" i="24"/>
  <c r="F42" i="24"/>
  <c r="F47" i="24"/>
  <c r="F43" i="24"/>
  <c r="L4" i="24"/>
  <c r="P10" i="24"/>
  <c r="N22" i="24"/>
  <c r="B40" i="24"/>
  <c r="G27" i="24"/>
  <c r="P6" i="24"/>
  <c r="N16" i="24"/>
  <c r="N20" i="24"/>
  <c r="P4" i="24"/>
  <c r="N1" i="24"/>
  <c r="D40" i="24"/>
  <c r="I27" i="24"/>
  <c r="F46" i="24"/>
  <c r="P11" i="24"/>
  <c r="L9" i="24"/>
  <c r="F49" i="24"/>
  <c r="P7" i="24"/>
  <c r="L5" i="24"/>
  <c r="N24" i="24"/>
  <c r="P12" i="24"/>
  <c r="F45" i="24"/>
  <c r="K8" i="24"/>
  <c r="N2" i="24" s="1"/>
  <c r="N9" i="24"/>
  <c r="J7" i="24"/>
  <c r="C19" i="24"/>
  <c r="C44" i="24" s="1"/>
  <c r="F44" i="24" s="1"/>
  <c r="K7" i="24"/>
  <c r="J12" i="24"/>
  <c r="B16" i="24"/>
  <c r="B41" i="24" s="1"/>
  <c r="M17" i="24"/>
  <c r="K12" i="24"/>
  <c r="C16" i="24"/>
  <c r="C41" i="24" s="1"/>
  <c r="O20" i="24"/>
  <c r="J6" i="24"/>
  <c r="J11" i="24"/>
  <c r="L6" i="24"/>
  <c r="K11" i="24"/>
  <c r="J5" i="24"/>
  <c r="J10" i="24"/>
  <c r="M16" i="24"/>
  <c r="K10" i="24"/>
  <c r="O16" i="24"/>
  <c r="N5" i="24"/>
  <c r="N19" i="24" s="1"/>
  <c r="J9" i="24"/>
  <c r="I13" i="24"/>
  <c r="I2" i="11"/>
  <c r="I2" i="15"/>
  <c r="I2" i="17"/>
  <c r="I2" i="18"/>
  <c r="F49" i="16"/>
  <c r="G49" i="16" s="1"/>
  <c r="F45" i="16"/>
  <c r="G45" i="16" s="1"/>
  <c r="F47" i="16"/>
  <c r="G47" i="16" s="1"/>
  <c r="F43" i="16"/>
  <c r="G43" i="16" s="1"/>
  <c r="F41" i="16"/>
  <c r="F48" i="16"/>
  <c r="G48" i="16" s="1"/>
  <c r="F44" i="16"/>
  <c r="G44" i="16" s="1"/>
  <c r="F46" i="16"/>
  <c r="G46" i="16" s="1"/>
  <c r="F42" i="16"/>
  <c r="G42" i="16" s="1"/>
  <c r="A45" i="23"/>
  <c r="E17" i="23"/>
  <c r="M17" i="23" s="1"/>
  <c r="E21" i="23"/>
  <c r="E47" i="23" s="1"/>
  <c r="E14" i="23"/>
  <c r="E40" i="23" s="1"/>
  <c r="E22" i="23"/>
  <c r="M22" i="23" s="1"/>
  <c r="A17" i="23"/>
  <c r="C19" i="23"/>
  <c r="C45" i="23" s="1"/>
  <c r="C18" i="23"/>
  <c r="C44" i="23" s="1"/>
  <c r="C20" i="23"/>
  <c r="K20" i="23" s="1"/>
  <c r="C14" i="23"/>
  <c r="C40" i="23" s="1"/>
  <c r="E39" i="23"/>
  <c r="C15" i="23"/>
  <c r="C41" i="23" s="1"/>
  <c r="E15" i="23"/>
  <c r="E41" i="23" s="1"/>
  <c r="C17" i="23"/>
  <c r="C43" i="23" s="1"/>
  <c r="E19" i="23"/>
  <c r="E45" i="23" s="1"/>
  <c r="C21" i="23"/>
  <c r="C47" i="23" s="1"/>
  <c r="A22" i="23"/>
  <c r="D26" i="23"/>
  <c r="E18" i="23"/>
  <c r="E44" i="23" s="1"/>
  <c r="E16" i="23"/>
  <c r="E42" i="23" s="1"/>
  <c r="E20" i="23"/>
  <c r="C22" i="23"/>
  <c r="C48" i="23" s="1"/>
  <c r="C16" i="23"/>
  <c r="K16" i="23" s="1"/>
  <c r="A21" i="23"/>
  <c r="E26" i="23"/>
  <c r="A41" i="23"/>
  <c r="A39" i="23"/>
  <c r="J9" i="16"/>
  <c r="J5" i="16"/>
  <c r="K12" i="16"/>
  <c r="I13" i="16"/>
  <c r="K8" i="16"/>
  <c r="L8" i="16" s="1"/>
  <c r="G46" i="23" s="1"/>
  <c r="J11" i="16"/>
  <c r="J7" i="16"/>
  <c r="K10" i="16"/>
  <c r="L10" i="16" s="1"/>
  <c r="G40" i="23" s="1"/>
  <c r="J4" i="16"/>
  <c r="H13" i="16"/>
  <c r="K11" i="16"/>
  <c r="L12" i="16"/>
  <c r="G45" i="23"/>
  <c r="J6" i="16"/>
  <c r="L11" i="16"/>
  <c r="J12" i="16"/>
  <c r="J8" i="16"/>
  <c r="K4" i="16"/>
  <c r="K9" i="16"/>
  <c r="K5" i="16"/>
  <c r="J10" i="16"/>
  <c r="L7" i="16"/>
  <c r="G47" i="23" s="1"/>
  <c r="B39" i="23"/>
  <c r="B13" i="23"/>
  <c r="B26" i="23"/>
  <c r="D19" i="23"/>
  <c r="D45" i="23" s="1"/>
  <c r="D15" i="23"/>
  <c r="D41" i="23" s="1"/>
  <c r="D14" i="23"/>
  <c r="D40" i="23" s="1"/>
  <c r="B17" i="23"/>
  <c r="D18" i="23"/>
  <c r="D44" i="23" s="1"/>
  <c r="B21" i="23"/>
  <c r="B16" i="23"/>
  <c r="D17" i="23"/>
  <c r="B18" i="23"/>
  <c r="B20" i="23"/>
  <c r="D21" i="23"/>
  <c r="D47" i="23" s="1"/>
  <c r="F13" i="23"/>
  <c r="F26" i="23"/>
  <c r="G39" i="23"/>
  <c r="B15" i="23"/>
  <c r="B22" i="23"/>
  <c r="D16" i="23"/>
  <c r="B19" i="23"/>
  <c r="D20" i="23"/>
  <c r="D22" i="23"/>
  <c r="E46" i="23"/>
  <c r="M20" i="23"/>
  <c r="E43" i="23"/>
  <c r="D13" i="23"/>
  <c r="A14" i="23"/>
  <c r="A16" i="23"/>
  <c r="A18" i="23"/>
  <c r="A20" i="23"/>
  <c r="C39" i="23"/>
  <c r="E48" i="23"/>
  <c r="C13" i="23"/>
  <c r="F13" i="16"/>
  <c r="M1" i="18"/>
  <c r="O1" i="17"/>
  <c r="M4" i="17"/>
  <c r="L1" i="17" s="1"/>
  <c r="N1" i="19"/>
  <c r="N1" i="20"/>
  <c r="N1" i="13"/>
  <c r="O1" i="13" s="1"/>
  <c r="C6" i="16" s="1"/>
  <c r="K6" i="16" s="1"/>
  <c r="N1" i="15"/>
  <c r="M1" i="15"/>
  <c r="N7" i="14"/>
  <c r="N1" i="14"/>
  <c r="M1" i="14"/>
  <c r="N4" i="14"/>
  <c r="M4" i="14"/>
  <c r="N4" i="12"/>
  <c r="M4" i="12"/>
  <c r="N1" i="12"/>
  <c r="M1" i="12"/>
  <c r="L6" i="10"/>
  <c r="L5" i="10"/>
  <c r="G3" i="10"/>
  <c r="H3" i="10"/>
  <c r="I3" i="10"/>
  <c r="F3" i="10"/>
  <c r="G41" i="9"/>
  <c r="G42" i="9"/>
  <c r="G43" i="9"/>
  <c r="G44" i="9"/>
  <c r="G45" i="9"/>
  <c r="G46" i="9"/>
  <c r="G47" i="9"/>
  <c r="G48" i="9"/>
  <c r="G40" i="9"/>
  <c r="G39" i="9"/>
  <c r="A41" i="9"/>
  <c r="L34" i="9"/>
  <c r="K34" i="9"/>
  <c r="J34" i="9"/>
  <c r="I34" i="9"/>
  <c r="H34" i="9"/>
  <c r="L33" i="9"/>
  <c r="K33" i="9"/>
  <c r="J33" i="9"/>
  <c r="I33" i="9"/>
  <c r="H33" i="9"/>
  <c r="L32" i="9"/>
  <c r="K32" i="9"/>
  <c r="J32" i="9"/>
  <c r="I32" i="9"/>
  <c r="H32" i="9"/>
  <c r="L31" i="9"/>
  <c r="K31" i="9"/>
  <c r="J31" i="9"/>
  <c r="I31" i="9"/>
  <c r="H31" i="9"/>
  <c r="L30" i="9"/>
  <c r="K30" i="9"/>
  <c r="J30" i="9"/>
  <c r="I30" i="9"/>
  <c r="H30" i="9"/>
  <c r="L29" i="9"/>
  <c r="K29" i="9"/>
  <c r="J29" i="9"/>
  <c r="I29" i="9"/>
  <c r="H29" i="9"/>
  <c r="L28" i="9"/>
  <c r="K28" i="9"/>
  <c r="J28" i="9"/>
  <c r="I28" i="9"/>
  <c r="H28" i="9"/>
  <c r="L27" i="9"/>
  <c r="K27" i="9"/>
  <c r="J27" i="9"/>
  <c r="I27" i="9"/>
  <c r="H27" i="9"/>
  <c r="F26" i="9"/>
  <c r="G22" i="9"/>
  <c r="O22" i="9" s="1"/>
  <c r="G21" i="9"/>
  <c r="G20" i="9"/>
  <c r="O20" i="9" s="1"/>
  <c r="G19" i="9"/>
  <c r="A19" i="9"/>
  <c r="G18" i="9"/>
  <c r="O17" i="9"/>
  <c r="G17" i="9"/>
  <c r="A17" i="9"/>
  <c r="G16" i="9"/>
  <c r="O16" i="9" s="1"/>
  <c r="A16" i="9"/>
  <c r="G15" i="9"/>
  <c r="G14" i="9"/>
  <c r="G13" i="9"/>
  <c r="F10" i="9"/>
  <c r="F22" i="9" s="1"/>
  <c r="A10" i="9"/>
  <c r="A22" i="9" s="1"/>
  <c r="F9" i="9"/>
  <c r="F21" i="9" s="1"/>
  <c r="A9" i="9"/>
  <c r="A21" i="9" s="1"/>
  <c r="F8" i="9"/>
  <c r="F20" i="9" s="1"/>
  <c r="A8" i="9"/>
  <c r="A20" i="9" s="1"/>
  <c r="F7" i="9"/>
  <c r="A7" i="9"/>
  <c r="A45" i="9" s="1"/>
  <c r="F6" i="9"/>
  <c r="F18" i="9" s="1"/>
  <c r="A6" i="9"/>
  <c r="A44" i="9" s="1"/>
  <c r="F5" i="9"/>
  <c r="F17" i="9" s="1"/>
  <c r="A5" i="9"/>
  <c r="A43" i="9" s="1"/>
  <c r="F4" i="9"/>
  <c r="F16" i="9" s="1"/>
  <c r="A4" i="9"/>
  <c r="A42" i="9" s="1"/>
  <c r="F3" i="9"/>
  <c r="F15" i="9" s="1"/>
  <c r="A3" i="9"/>
  <c r="A15" i="9" s="1"/>
  <c r="F2" i="9"/>
  <c r="F14" i="9" s="1"/>
  <c r="A2" i="9"/>
  <c r="A40" i="9" s="1"/>
  <c r="F1" i="9"/>
  <c r="E1" i="9"/>
  <c r="E26" i="9" s="1"/>
  <c r="D1" i="9"/>
  <c r="D26" i="9" s="1"/>
  <c r="C1" i="9"/>
  <c r="C13" i="9" s="1"/>
  <c r="B1" i="9"/>
  <c r="B26" i="9" s="1"/>
  <c r="A1" i="9"/>
  <c r="A13" i="9" s="1"/>
  <c r="K47" i="28" l="1"/>
  <c r="I7" i="28"/>
  <c r="J17" i="33"/>
  <c r="N17" i="30"/>
  <c r="J23" i="33"/>
  <c r="J19" i="33"/>
  <c r="J20" i="33"/>
  <c r="J18" i="33"/>
  <c r="I44" i="30"/>
  <c r="K44" i="30" s="1"/>
  <c r="M48" i="30"/>
  <c r="H14" i="30"/>
  <c r="J16" i="33"/>
  <c r="J24" i="33"/>
  <c r="G45" i="29"/>
  <c r="S11" i="29" s="1"/>
  <c r="J45" i="32"/>
  <c r="J44" i="32"/>
  <c r="J41" i="32"/>
  <c r="J49" i="32"/>
  <c r="J48" i="32"/>
  <c r="K24" i="32"/>
  <c r="L12" i="32"/>
  <c r="K23" i="32"/>
  <c r="L11" i="32"/>
  <c r="H43" i="32"/>
  <c r="J42" i="32"/>
  <c r="K22" i="32"/>
  <c r="L10" i="32"/>
  <c r="L8" i="32"/>
  <c r="K20" i="32"/>
  <c r="K19" i="32"/>
  <c r="L7" i="32"/>
  <c r="J47" i="32"/>
  <c r="K18" i="32"/>
  <c r="L6" i="32"/>
  <c r="K21" i="32"/>
  <c r="L9" i="32"/>
  <c r="N16" i="32"/>
  <c r="N2" i="32"/>
  <c r="P4" i="32"/>
  <c r="N1" i="32"/>
  <c r="L5" i="32"/>
  <c r="K17" i="32"/>
  <c r="N24" i="32"/>
  <c r="K16" i="32"/>
  <c r="M2" i="32"/>
  <c r="L4" i="32"/>
  <c r="N22" i="32"/>
  <c r="N21" i="32"/>
  <c r="F41" i="32"/>
  <c r="N20" i="32"/>
  <c r="N19" i="32"/>
  <c r="J46" i="32"/>
  <c r="N18" i="32"/>
  <c r="N17" i="32"/>
  <c r="H39" i="31"/>
  <c r="N16" i="31"/>
  <c r="N2" i="31"/>
  <c r="P4" i="31"/>
  <c r="N1" i="31"/>
  <c r="E7" i="31"/>
  <c r="L19" i="31"/>
  <c r="N20" i="31"/>
  <c r="N21" i="31"/>
  <c r="E12" i="31"/>
  <c r="L24" i="31"/>
  <c r="L23" i="31"/>
  <c r="E11" i="31"/>
  <c r="N24" i="31"/>
  <c r="E10" i="31"/>
  <c r="L22" i="31"/>
  <c r="E9" i="31"/>
  <c r="L21" i="31"/>
  <c r="L18" i="31"/>
  <c r="E6" i="31"/>
  <c r="N23" i="31"/>
  <c r="E4" i="31"/>
  <c r="L16" i="31"/>
  <c r="N19" i="31"/>
  <c r="N17" i="31"/>
  <c r="N22" i="31"/>
  <c r="L20" i="31"/>
  <c r="E8" i="31"/>
  <c r="L17" i="31"/>
  <c r="H47" i="30"/>
  <c r="H16" i="30"/>
  <c r="N16" i="30"/>
  <c r="H40" i="30"/>
  <c r="H19" i="30"/>
  <c r="H45" i="30"/>
  <c r="H42" i="30"/>
  <c r="H15" i="30"/>
  <c r="H41" i="30"/>
  <c r="L20" i="30"/>
  <c r="D46" i="30"/>
  <c r="B43" i="30"/>
  <c r="H43" i="30" s="1"/>
  <c r="J17" i="30"/>
  <c r="H17" i="30"/>
  <c r="H48" i="30"/>
  <c r="J20" i="30"/>
  <c r="H20" i="30"/>
  <c r="B46" i="30"/>
  <c r="G48" i="29"/>
  <c r="S7" i="29" s="1"/>
  <c r="G43" i="29"/>
  <c r="S5" i="29" s="1"/>
  <c r="G49" i="29"/>
  <c r="S8" i="29" s="1"/>
  <c r="N19" i="29"/>
  <c r="K23" i="29"/>
  <c r="L11" i="29"/>
  <c r="N21" i="29"/>
  <c r="K19" i="29"/>
  <c r="N2" i="29"/>
  <c r="N16" i="29"/>
  <c r="N1" i="29"/>
  <c r="P4" i="29"/>
  <c r="K24" i="29"/>
  <c r="L12" i="29"/>
  <c r="N17" i="29"/>
  <c r="N20" i="29"/>
  <c r="G44" i="29"/>
  <c r="S9" i="29" s="1"/>
  <c r="K20" i="29"/>
  <c r="L8" i="29"/>
  <c r="L20" i="29" s="1"/>
  <c r="K17" i="29"/>
  <c r="M2" i="29"/>
  <c r="K16" i="29"/>
  <c r="L4" i="29"/>
  <c r="N23" i="29"/>
  <c r="K22" i="29"/>
  <c r="L9" i="29"/>
  <c r="K21" i="29"/>
  <c r="N18" i="29"/>
  <c r="P6" i="29"/>
  <c r="N24" i="29"/>
  <c r="K18" i="29"/>
  <c r="L18" i="29"/>
  <c r="H44" i="28"/>
  <c r="I44" i="28" s="1"/>
  <c r="F15" i="28"/>
  <c r="H15" i="28" s="1"/>
  <c r="J17" i="28"/>
  <c r="B43" i="28"/>
  <c r="M17" i="28"/>
  <c r="E43" i="28"/>
  <c r="G45" i="28"/>
  <c r="I45" i="28" s="1"/>
  <c r="F19" i="28"/>
  <c r="H19" i="28" s="1"/>
  <c r="C42" i="28"/>
  <c r="K16" i="28"/>
  <c r="H40" i="28"/>
  <c r="I40" i="28" s="1"/>
  <c r="I8" i="28" s="1"/>
  <c r="F14" i="28"/>
  <c r="H14" i="28" s="1"/>
  <c r="F21" i="28"/>
  <c r="H21" i="28" s="1"/>
  <c r="F20" i="28"/>
  <c r="N20" i="28" s="1"/>
  <c r="K17" i="28"/>
  <c r="C43" i="28"/>
  <c r="K22" i="28"/>
  <c r="C48" i="28"/>
  <c r="H48" i="28" s="1"/>
  <c r="I48" i="28" s="1"/>
  <c r="H22" i="28"/>
  <c r="E42" i="28"/>
  <c r="M16" i="28"/>
  <c r="G42" i="28"/>
  <c r="F16" i="28"/>
  <c r="N16" i="28" s="1"/>
  <c r="H41" i="28"/>
  <c r="I41" i="28" s="1"/>
  <c r="M20" i="28"/>
  <c r="E46" i="28"/>
  <c r="H46" i="28" s="1"/>
  <c r="I46" i="28" s="1"/>
  <c r="F17" i="28"/>
  <c r="N17" i="28" s="1"/>
  <c r="N19" i="27"/>
  <c r="P7" i="27"/>
  <c r="N22" i="27"/>
  <c r="K20" i="27"/>
  <c r="L8" i="27"/>
  <c r="K16" i="27"/>
  <c r="N18" i="27"/>
  <c r="N2" i="27"/>
  <c r="L10" i="27"/>
  <c r="K22" i="27"/>
  <c r="N24" i="27"/>
  <c r="N23" i="27"/>
  <c r="E24" i="27"/>
  <c r="E49" i="27" s="1"/>
  <c r="G49" i="27" s="1"/>
  <c r="L24" i="27"/>
  <c r="K18" i="27"/>
  <c r="L9" i="27"/>
  <c r="K21" i="27"/>
  <c r="N16" i="27"/>
  <c r="K23" i="27"/>
  <c r="L11" i="27"/>
  <c r="N20" i="27"/>
  <c r="E18" i="27"/>
  <c r="E43" i="27" s="1"/>
  <c r="G43" i="27" s="1"/>
  <c r="M2" i="27"/>
  <c r="G42" i="27"/>
  <c r="E19" i="27"/>
  <c r="E44" i="27" s="1"/>
  <c r="L19" i="27"/>
  <c r="N1" i="27"/>
  <c r="E16" i="27"/>
  <c r="E41" i="27" s="1"/>
  <c r="G41" i="27" s="1"/>
  <c r="L16" i="27"/>
  <c r="F44" i="27"/>
  <c r="N21" i="27"/>
  <c r="K17" i="27"/>
  <c r="N17" i="27"/>
  <c r="K19" i="27"/>
  <c r="F43" i="25"/>
  <c r="K23" i="25"/>
  <c r="L11" i="25"/>
  <c r="E21" i="25"/>
  <c r="E46" i="25" s="1"/>
  <c r="G46" i="25" s="1"/>
  <c r="K18" i="25"/>
  <c r="L6" i="25"/>
  <c r="K17" i="25"/>
  <c r="E19" i="25"/>
  <c r="E44" i="25" s="1"/>
  <c r="G44" i="25" s="1"/>
  <c r="L19" i="25"/>
  <c r="G47" i="25"/>
  <c r="L4" i="25"/>
  <c r="K16" i="25"/>
  <c r="M2" i="25"/>
  <c r="N1" i="25"/>
  <c r="N18" i="25"/>
  <c r="N14" i="25" s="1"/>
  <c r="P6" i="25"/>
  <c r="N16" i="25"/>
  <c r="E24" i="25"/>
  <c r="E49" i="25" s="1"/>
  <c r="G49" i="25" s="1"/>
  <c r="K24" i="25"/>
  <c r="E20" i="25"/>
  <c r="E45" i="25" s="1"/>
  <c r="G45" i="25" s="1"/>
  <c r="N2" i="25"/>
  <c r="N21" i="25"/>
  <c r="N23" i="25"/>
  <c r="N20" i="25"/>
  <c r="K18" i="24"/>
  <c r="K20" i="24"/>
  <c r="L8" i="24"/>
  <c r="N18" i="24"/>
  <c r="K17" i="24"/>
  <c r="E5" i="24"/>
  <c r="E17" i="24" s="1"/>
  <c r="E42" i="24" s="1"/>
  <c r="G42" i="24" s="1"/>
  <c r="K24" i="24"/>
  <c r="L12" i="24"/>
  <c r="K23" i="24"/>
  <c r="L11" i="24"/>
  <c r="F41" i="24"/>
  <c r="L21" i="24"/>
  <c r="E9" i="24"/>
  <c r="E46" i="24" s="1"/>
  <c r="G46" i="24" s="1"/>
  <c r="N17" i="24"/>
  <c r="N14" i="24" s="1"/>
  <c r="P5" i="24"/>
  <c r="K19" i="24"/>
  <c r="L7" i="24"/>
  <c r="N23" i="24"/>
  <c r="M2" i="24"/>
  <c r="L10" i="24"/>
  <c r="K22" i="24"/>
  <c r="K16" i="24"/>
  <c r="E6" i="24"/>
  <c r="E18" i="24" s="1"/>
  <c r="E43" i="24" s="1"/>
  <c r="G43" i="24" s="1"/>
  <c r="K21" i="24"/>
  <c r="N21" i="24"/>
  <c r="P9" i="24"/>
  <c r="L16" i="24"/>
  <c r="E4" i="24"/>
  <c r="E16" i="24" s="1"/>
  <c r="E41" i="24" s="1"/>
  <c r="M16" i="23"/>
  <c r="C46" i="23"/>
  <c r="K17" i="23"/>
  <c r="C42" i="23"/>
  <c r="K22" i="23"/>
  <c r="G42" i="23"/>
  <c r="L6" i="16"/>
  <c r="L5" i="16"/>
  <c r="L4" i="16"/>
  <c r="L9" i="16"/>
  <c r="D48" i="23"/>
  <c r="L22" i="23"/>
  <c r="B44" i="23"/>
  <c r="H44" i="23" s="1"/>
  <c r="D42" i="23"/>
  <c r="L16" i="23"/>
  <c r="D43" i="23"/>
  <c r="L17" i="23"/>
  <c r="B45" i="23"/>
  <c r="H45" i="23" s="1"/>
  <c r="I45" i="23" s="1"/>
  <c r="K45" i="23" s="1"/>
  <c r="B48" i="23"/>
  <c r="J22" i="23"/>
  <c r="B46" i="23"/>
  <c r="J20" i="23"/>
  <c r="B47" i="23"/>
  <c r="H47" i="23" s="1"/>
  <c r="I47" i="23" s="1"/>
  <c r="K47" i="23" s="1"/>
  <c r="B43" i="23"/>
  <c r="J17" i="23"/>
  <c r="D46" i="23"/>
  <c r="L20" i="23"/>
  <c r="B40" i="23"/>
  <c r="H40" i="23" s="1"/>
  <c r="I40" i="23" s="1"/>
  <c r="B41" i="23"/>
  <c r="H41" i="23" s="1"/>
  <c r="B42" i="23"/>
  <c r="J16" i="23"/>
  <c r="N17" i="9"/>
  <c r="N16" i="9"/>
  <c r="N20" i="9"/>
  <c r="N22" i="9"/>
  <c r="B13" i="9"/>
  <c r="D13" i="9"/>
  <c r="A18" i="9"/>
  <c r="E13" i="9"/>
  <c r="F19" i="9"/>
  <c r="A48" i="9"/>
  <c r="F13" i="9"/>
  <c r="A39" i="9"/>
  <c r="A47" i="9"/>
  <c r="B39" i="9"/>
  <c r="A46" i="9"/>
  <c r="C26" i="9"/>
  <c r="D39" i="9"/>
  <c r="A14" i="9"/>
  <c r="C39" i="9"/>
  <c r="E39" i="9"/>
  <c r="I42" i="30" l="1"/>
  <c r="K42" i="30" s="1"/>
  <c r="M43" i="30"/>
  <c r="K46" i="28"/>
  <c r="I9" i="28"/>
  <c r="K48" i="28"/>
  <c r="I3" i="28"/>
  <c r="I43" i="30"/>
  <c r="K43" i="30" s="1"/>
  <c r="M40" i="30"/>
  <c r="I40" i="30"/>
  <c r="K40" i="30" s="1"/>
  <c r="M46" i="30"/>
  <c r="I48" i="30"/>
  <c r="K48" i="30" s="1"/>
  <c r="M41" i="30"/>
  <c r="I45" i="30"/>
  <c r="K45" i="30" s="1"/>
  <c r="M44" i="30"/>
  <c r="K44" i="28"/>
  <c r="I10" i="28"/>
  <c r="K41" i="28"/>
  <c r="I4" i="28"/>
  <c r="K45" i="28"/>
  <c r="I6" i="28"/>
  <c r="I41" i="30"/>
  <c r="K41" i="30" s="1"/>
  <c r="M42" i="30"/>
  <c r="I47" i="30"/>
  <c r="K47" i="30" s="1"/>
  <c r="M45" i="30"/>
  <c r="L18" i="32"/>
  <c r="H41" i="32"/>
  <c r="H39" i="32" s="1"/>
  <c r="J43" i="32"/>
  <c r="L19" i="32"/>
  <c r="L20" i="32"/>
  <c r="L22" i="32"/>
  <c r="L16" i="32"/>
  <c r="L17" i="32"/>
  <c r="L23" i="32"/>
  <c r="L24" i="32"/>
  <c r="N14" i="32"/>
  <c r="L21" i="32"/>
  <c r="N14" i="31"/>
  <c r="H46" i="30"/>
  <c r="H16" i="28"/>
  <c r="G39" i="29"/>
  <c r="N14" i="29"/>
  <c r="L24" i="29"/>
  <c r="L19" i="29"/>
  <c r="L22" i="29"/>
  <c r="L16" i="29"/>
  <c r="L17" i="29"/>
  <c r="L23" i="29"/>
  <c r="L21" i="29"/>
  <c r="H42" i="28"/>
  <c r="I42" i="28" s="1"/>
  <c r="H20" i="28"/>
  <c r="H43" i="28"/>
  <c r="I43" i="28" s="1"/>
  <c r="H17" i="28"/>
  <c r="K40" i="28"/>
  <c r="G44" i="27"/>
  <c r="E20" i="27"/>
  <c r="E45" i="27" s="1"/>
  <c r="G45" i="27" s="1"/>
  <c r="L20" i="27"/>
  <c r="L22" i="27"/>
  <c r="E22" i="27"/>
  <c r="E47" i="27" s="1"/>
  <c r="G47" i="27" s="1"/>
  <c r="L23" i="27"/>
  <c r="E23" i="27"/>
  <c r="E48" i="27" s="1"/>
  <c r="G48" i="27" s="1"/>
  <c r="N14" i="27"/>
  <c r="L18" i="27"/>
  <c r="E21" i="27"/>
  <c r="E46" i="27" s="1"/>
  <c r="G46" i="27" s="1"/>
  <c r="L21" i="27"/>
  <c r="L17" i="27"/>
  <c r="L16" i="25"/>
  <c r="E16" i="25"/>
  <c r="E41" i="25" s="1"/>
  <c r="G41" i="25" s="1"/>
  <c r="L17" i="25"/>
  <c r="L22" i="25"/>
  <c r="L18" i="25"/>
  <c r="E18" i="25"/>
  <c r="E43" i="25" s="1"/>
  <c r="G43" i="25" s="1"/>
  <c r="L20" i="25"/>
  <c r="L24" i="25"/>
  <c r="L21" i="25"/>
  <c r="L23" i="25"/>
  <c r="E23" i="25"/>
  <c r="E48" i="25" s="1"/>
  <c r="G48" i="25" s="1"/>
  <c r="G41" i="24"/>
  <c r="E12" i="24"/>
  <c r="E24" i="24" s="1"/>
  <c r="E49" i="24" s="1"/>
  <c r="G49" i="24" s="1"/>
  <c r="L24" i="24"/>
  <c r="L23" i="24"/>
  <c r="E11" i="24"/>
  <c r="E23" i="24" s="1"/>
  <c r="E48" i="24" s="1"/>
  <c r="G48" i="24" s="1"/>
  <c r="L18" i="24"/>
  <c r="L17" i="24"/>
  <c r="E10" i="24"/>
  <c r="E22" i="24" s="1"/>
  <c r="E47" i="24" s="1"/>
  <c r="G47" i="24" s="1"/>
  <c r="L22" i="24"/>
  <c r="E8" i="24"/>
  <c r="E20" i="24" s="1"/>
  <c r="E45" i="24" s="1"/>
  <c r="G45" i="24" s="1"/>
  <c r="L20" i="24"/>
  <c r="L19" i="24"/>
  <c r="E7" i="24"/>
  <c r="E19" i="24" s="1"/>
  <c r="E44" i="24" s="1"/>
  <c r="G44" i="24" s="1"/>
  <c r="E4" i="16"/>
  <c r="E16" i="16" s="1"/>
  <c r="E41" i="16" s="1"/>
  <c r="G41" i="16" s="1"/>
  <c r="G39" i="16" s="1"/>
  <c r="F3" i="23"/>
  <c r="F15" i="23" s="1"/>
  <c r="H15" i="23" s="1"/>
  <c r="G44" i="23"/>
  <c r="I44" i="23" s="1"/>
  <c r="K44" i="23" s="1"/>
  <c r="F18" i="23"/>
  <c r="H18" i="23" s="1"/>
  <c r="F14" i="23"/>
  <c r="H14" i="23" s="1"/>
  <c r="G43" i="23"/>
  <c r="F17" i="23"/>
  <c r="F21" i="23"/>
  <c r="H21" i="23" s="1"/>
  <c r="G41" i="23"/>
  <c r="I41" i="23" s="1"/>
  <c r="K41" i="23" s="1"/>
  <c r="F19" i="23"/>
  <c r="H19" i="23" s="1"/>
  <c r="F20" i="23"/>
  <c r="F16" i="23"/>
  <c r="G48" i="23"/>
  <c r="H42" i="23"/>
  <c r="I42" i="23" s="1"/>
  <c r="K42" i="23" s="1"/>
  <c r="H48" i="23"/>
  <c r="H46" i="23"/>
  <c r="I46" i="23" s="1"/>
  <c r="K46" i="23" s="1"/>
  <c r="H43" i="23"/>
  <c r="K40" i="23"/>
  <c r="F14" i="8"/>
  <c r="F15" i="8"/>
  <c r="F16" i="8"/>
  <c r="F17" i="8"/>
  <c r="F18" i="8"/>
  <c r="F19" i="8"/>
  <c r="F20" i="8"/>
  <c r="F21" i="8"/>
  <c r="F22" i="8"/>
  <c r="G48" i="8"/>
  <c r="A48" i="8"/>
  <c r="G47" i="8"/>
  <c r="A47" i="8"/>
  <c r="G46" i="8"/>
  <c r="G45" i="8"/>
  <c r="G44" i="8"/>
  <c r="A44" i="8"/>
  <c r="G43" i="8"/>
  <c r="A43" i="8"/>
  <c r="G42" i="8"/>
  <c r="G41" i="8"/>
  <c r="G40" i="8"/>
  <c r="A40" i="8"/>
  <c r="G39" i="8"/>
  <c r="C39" i="8"/>
  <c r="L34" i="8"/>
  <c r="K34" i="8"/>
  <c r="J34" i="8"/>
  <c r="I34" i="8"/>
  <c r="H34" i="8"/>
  <c r="L33" i="8"/>
  <c r="K33" i="8"/>
  <c r="J33" i="8"/>
  <c r="I33" i="8"/>
  <c r="H33" i="8"/>
  <c r="L32" i="8"/>
  <c r="K32" i="8"/>
  <c r="J32" i="8"/>
  <c r="I32" i="8"/>
  <c r="H32" i="8"/>
  <c r="L31" i="8"/>
  <c r="K31" i="8"/>
  <c r="J31" i="8"/>
  <c r="I31" i="8"/>
  <c r="H31" i="8"/>
  <c r="L30" i="8"/>
  <c r="K30" i="8"/>
  <c r="J30" i="8"/>
  <c r="I30" i="8"/>
  <c r="H30" i="8"/>
  <c r="L29" i="8"/>
  <c r="K29" i="8"/>
  <c r="J29" i="8"/>
  <c r="I29" i="8"/>
  <c r="H29" i="8"/>
  <c r="L28" i="8"/>
  <c r="K28" i="8"/>
  <c r="J28" i="8"/>
  <c r="I28" i="8"/>
  <c r="H28" i="8"/>
  <c r="L27" i="8"/>
  <c r="K27" i="8"/>
  <c r="J27" i="8"/>
  <c r="I27" i="8"/>
  <c r="H27" i="8"/>
  <c r="F26" i="8"/>
  <c r="C26" i="8"/>
  <c r="B26" i="8"/>
  <c r="G22" i="8"/>
  <c r="O22" i="8" s="1"/>
  <c r="G21" i="8"/>
  <c r="O20" i="8"/>
  <c r="G20" i="8"/>
  <c r="A20" i="8"/>
  <c r="G19" i="8"/>
  <c r="A19" i="8"/>
  <c r="G18" i="8"/>
  <c r="A18" i="8"/>
  <c r="G17" i="8"/>
  <c r="O17" i="8" s="1"/>
  <c r="O16" i="8"/>
  <c r="G16" i="8"/>
  <c r="A16" i="8"/>
  <c r="G15" i="8"/>
  <c r="A15" i="8"/>
  <c r="G14" i="8"/>
  <c r="A14" i="8"/>
  <c r="G13" i="8"/>
  <c r="F10" i="8"/>
  <c r="A10" i="8"/>
  <c r="A22" i="8" s="1"/>
  <c r="F9" i="8"/>
  <c r="A9" i="8"/>
  <c r="A21" i="8" s="1"/>
  <c r="F8" i="8"/>
  <c r="A8" i="8"/>
  <c r="A46" i="8" s="1"/>
  <c r="F7" i="8"/>
  <c r="A7" i="8"/>
  <c r="A45" i="8" s="1"/>
  <c r="F6" i="8"/>
  <c r="F44" i="8" s="1"/>
  <c r="A6" i="8"/>
  <c r="F5" i="8"/>
  <c r="A5" i="8"/>
  <c r="A17" i="8" s="1"/>
  <c r="F4" i="8"/>
  <c r="A4" i="8"/>
  <c r="A42" i="8" s="1"/>
  <c r="F3" i="8"/>
  <c r="A3" i="8"/>
  <c r="A41" i="8" s="1"/>
  <c r="F2" i="8"/>
  <c r="F45" i="8" s="1"/>
  <c r="A2" i="8"/>
  <c r="F1" i="8"/>
  <c r="F39" i="8" s="1"/>
  <c r="E1" i="8"/>
  <c r="E26" i="8" s="1"/>
  <c r="D1" i="8"/>
  <c r="D39" i="8" s="1"/>
  <c r="C1" i="8"/>
  <c r="C13" i="8" s="1"/>
  <c r="B1" i="8"/>
  <c r="B39" i="8" s="1"/>
  <c r="A1" i="8"/>
  <c r="A13" i="8" s="1"/>
  <c r="N20" i="7"/>
  <c r="O20" i="7"/>
  <c r="N22" i="7"/>
  <c r="O22" i="7"/>
  <c r="N17" i="7"/>
  <c r="O17" i="7"/>
  <c r="N16" i="7"/>
  <c r="O16" i="7"/>
  <c r="B1" i="7"/>
  <c r="C1" i="7"/>
  <c r="D1" i="7"/>
  <c r="D13" i="7" s="1"/>
  <c r="E1" i="7"/>
  <c r="E39" i="7" s="1"/>
  <c r="F1" i="7"/>
  <c r="F2" i="7"/>
  <c r="F3" i="7"/>
  <c r="F15" i="7" s="1"/>
  <c r="F41" i="7" s="1"/>
  <c r="F4" i="7"/>
  <c r="F16" i="7" s="1"/>
  <c r="F42" i="7" s="1"/>
  <c r="F5" i="7"/>
  <c r="F6" i="7"/>
  <c r="F7" i="7"/>
  <c r="F19" i="7" s="1"/>
  <c r="F45" i="7" s="1"/>
  <c r="F8" i="7"/>
  <c r="F20" i="7" s="1"/>
  <c r="F46" i="7" s="1"/>
  <c r="F9" i="7"/>
  <c r="F10" i="7"/>
  <c r="B13" i="7"/>
  <c r="C13" i="7"/>
  <c r="F13" i="7"/>
  <c r="F14" i="7"/>
  <c r="F40" i="7" s="1"/>
  <c r="F18" i="7"/>
  <c r="F44" i="7" s="1"/>
  <c r="F22" i="7"/>
  <c r="F48" i="7" s="1"/>
  <c r="B26" i="7"/>
  <c r="C26" i="7"/>
  <c r="D26" i="7"/>
  <c r="F26" i="7"/>
  <c r="B39" i="7"/>
  <c r="C39" i="7"/>
  <c r="D39" i="7"/>
  <c r="G48" i="7"/>
  <c r="G47" i="7"/>
  <c r="G46" i="7"/>
  <c r="G45" i="7"/>
  <c r="G44" i="7"/>
  <c r="G43" i="7"/>
  <c r="G42" i="7"/>
  <c r="G41" i="7"/>
  <c r="G40" i="7"/>
  <c r="G39" i="7"/>
  <c r="L34" i="7"/>
  <c r="K34" i="7"/>
  <c r="J34" i="7"/>
  <c r="I34" i="7"/>
  <c r="H34" i="7"/>
  <c r="L33" i="7"/>
  <c r="K33" i="7"/>
  <c r="J33" i="7"/>
  <c r="I33" i="7"/>
  <c r="H33" i="7"/>
  <c r="L32" i="7"/>
  <c r="K32" i="7"/>
  <c r="J32" i="7"/>
  <c r="I32" i="7"/>
  <c r="H32" i="7"/>
  <c r="L31" i="7"/>
  <c r="K31" i="7"/>
  <c r="J31" i="7"/>
  <c r="I31" i="7"/>
  <c r="H31" i="7"/>
  <c r="L30" i="7"/>
  <c r="K30" i="7"/>
  <c r="J30" i="7"/>
  <c r="I30" i="7"/>
  <c r="H30" i="7"/>
  <c r="L29" i="7"/>
  <c r="K29" i="7"/>
  <c r="J29" i="7"/>
  <c r="I29" i="7"/>
  <c r="H29" i="7"/>
  <c r="L28" i="7"/>
  <c r="K28" i="7"/>
  <c r="J28" i="7"/>
  <c r="I28" i="7"/>
  <c r="H28" i="7"/>
  <c r="L27" i="7"/>
  <c r="K27" i="7"/>
  <c r="J27" i="7"/>
  <c r="I27" i="7"/>
  <c r="H27" i="7"/>
  <c r="G22" i="7"/>
  <c r="G21" i="7"/>
  <c r="G20" i="7"/>
  <c r="G19" i="7"/>
  <c r="G18" i="7"/>
  <c r="G17" i="7"/>
  <c r="A17" i="7"/>
  <c r="G16" i="7"/>
  <c r="G15" i="7"/>
  <c r="G14" i="7"/>
  <c r="G13" i="7"/>
  <c r="A1" i="7"/>
  <c r="A39" i="7" s="1"/>
  <c r="A3" i="7"/>
  <c r="A41" i="7" s="1"/>
  <c r="A4" i="7"/>
  <c r="A42" i="7" s="1"/>
  <c r="A5" i="7"/>
  <c r="A43" i="7" s="1"/>
  <c r="A6" i="7"/>
  <c r="A18" i="7" s="1"/>
  <c r="A7" i="7"/>
  <c r="A45" i="7" s="1"/>
  <c r="A8" i="7"/>
  <c r="A20" i="7" s="1"/>
  <c r="A9" i="7"/>
  <c r="A21" i="7" s="1"/>
  <c r="A10" i="7"/>
  <c r="A48" i="7" s="1"/>
  <c r="A2" i="7"/>
  <c r="A40" i="7" s="1"/>
  <c r="K43" i="28" l="1"/>
  <c r="I2" i="28"/>
  <c r="K42" i="28"/>
  <c r="I5" i="28"/>
  <c r="I46" i="30"/>
  <c r="K46" i="30" s="1"/>
  <c r="M47" i="30"/>
  <c r="I38" i="30"/>
  <c r="F22" i="23"/>
  <c r="I38" i="28"/>
  <c r="G39" i="27"/>
  <c r="G39" i="25"/>
  <c r="G39" i="24"/>
  <c r="I43" i="23"/>
  <c r="K43" i="23" s="1"/>
  <c r="N20" i="23"/>
  <c r="H20" i="23"/>
  <c r="N22" i="23"/>
  <c r="H22" i="23"/>
  <c r="N17" i="23"/>
  <c r="H17" i="23"/>
  <c r="I48" i="23"/>
  <c r="K48" i="23" s="1"/>
  <c r="N16" i="23"/>
  <c r="H16" i="23"/>
  <c r="F47" i="8"/>
  <c r="F48" i="8"/>
  <c r="N22" i="8"/>
  <c r="F42" i="8"/>
  <c r="N16" i="8"/>
  <c r="F46" i="8"/>
  <c r="N20" i="8"/>
  <c r="F43" i="8"/>
  <c r="N17" i="8"/>
  <c r="D13" i="8"/>
  <c r="E13" i="8"/>
  <c r="F40" i="8"/>
  <c r="F41" i="8"/>
  <c r="B13" i="8"/>
  <c r="F13" i="8"/>
  <c r="D26" i="8"/>
  <c r="A39" i="8"/>
  <c r="E39" i="8"/>
  <c r="E26" i="7"/>
  <c r="F21" i="7"/>
  <c r="F47" i="7" s="1"/>
  <c r="F17" i="7"/>
  <c r="F43" i="7" s="1"/>
  <c r="E13" i="7"/>
  <c r="A47" i="7"/>
  <c r="A14" i="7"/>
  <c r="A16" i="7"/>
  <c r="A19" i="7"/>
  <c r="A22" i="7"/>
  <c r="A44" i="7"/>
  <c r="A46" i="7"/>
  <c r="A13" i="7"/>
  <c r="A15" i="7"/>
  <c r="I38" i="23" l="1"/>
  <c r="L5" i="3"/>
  <c r="M5" i="3"/>
  <c r="L6" i="3"/>
  <c r="L7" i="3"/>
  <c r="L8" i="3"/>
  <c r="L9" i="3"/>
  <c r="L10" i="3"/>
  <c r="L11" i="3"/>
  <c r="L12" i="3"/>
  <c r="L13" i="3"/>
  <c r="M6" i="3"/>
  <c r="M7" i="3"/>
  <c r="M8" i="3"/>
  <c r="M9" i="3"/>
  <c r="M10" i="3"/>
  <c r="M11" i="3"/>
  <c r="M12" i="3"/>
  <c r="M13" i="3"/>
  <c r="M14" i="1"/>
  <c r="L14" i="1"/>
  <c r="L15" i="1"/>
  <c r="L16" i="1"/>
  <c r="L17" i="1"/>
  <c r="L18" i="1"/>
  <c r="L19" i="1"/>
  <c r="L20" i="1"/>
  <c r="L21" i="1"/>
  <c r="L22" i="1"/>
  <c r="M15" i="1"/>
  <c r="M16" i="1"/>
  <c r="M17" i="1"/>
  <c r="M18" i="1"/>
  <c r="M19" i="1"/>
  <c r="M20" i="1"/>
  <c r="M21" i="1"/>
  <c r="M22" i="1"/>
  <c r="I22" i="1"/>
  <c r="I21" i="1"/>
  <c r="I20" i="1"/>
  <c r="I19" i="1"/>
  <c r="I18" i="1"/>
  <c r="I17" i="1"/>
  <c r="I16" i="1"/>
  <c r="I15" i="1"/>
  <c r="I14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R15" i="1"/>
  <c r="K5" i="3"/>
  <c r="J5" i="3"/>
  <c r="O15" i="1" s="1"/>
  <c r="J5" i="1" s="1"/>
  <c r="I5" i="3"/>
  <c r="P15" i="1" s="1"/>
  <c r="K5" i="1" s="1"/>
  <c r="H4" i="2"/>
  <c r="H5" i="2"/>
  <c r="H6" i="2"/>
  <c r="H7" i="2"/>
  <c r="H8" i="2"/>
  <c r="H9" i="2"/>
  <c r="H10" i="2"/>
  <c r="H11" i="2"/>
  <c r="H12" i="2"/>
  <c r="R5" i="1"/>
  <c r="R6" i="1"/>
  <c r="R7" i="1"/>
  <c r="R8" i="1"/>
  <c r="R9" i="1"/>
  <c r="R10" i="1"/>
  <c r="R11" i="1"/>
  <c r="R12" i="1"/>
  <c r="R4" i="1"/>
  <c r="Q4" i="1"/>
  <c r="Q5" i="1"/>
  <c r="Q6" i="1"/>
  <c r="Q7" i="1"/>
  <c r="Q8" i="1"/>
  <c r="Q9" i="1"/>
  <c r="Q10" i="1"/>
  <c r="Q11" i="1"/>
  <c r="Q12" i="1"/>
  <c r="P5" i="1"/>
  <c r="P6" i="1"/>
  <c r="P7" i="1"/>
  <c r="P8" i="1"/>
  <c r="P9" i="1"/>
  <c r="P10" i="1"/>
  <c r="P11" i="1"/>
  <c r="P12" i="1"/>
  <c r="P4" i="1"/>
  <c r="O5" i="1"/>
  <c r="O6" i="1"/>
  <c r="O7" i="1"/>
  <c r="O8" i="1"/>
  <c r="O9" i="1"/>
  <c r="O10" i="1"/>
  <c r="O11" i="1"/>
  <c r="O12" i="1"/>
  <c r="O4" i="1"/>
  <c r="N5" i="1"/>
  <c r="N6" i="1"/>
  <c r="N7" i="1"/>
  <c r="N8" i="1"/>
  <c r="N9" i="1"/>
  <c r="N10" i="1"/>
  <c r="N11" i="1"/>
  <c r="N12" i="1"/>
  <c r="N4" i="1"/>
  <c r="H18" i="1"/>
  <c r="H19" i="1"/>
  <c r="H20" i="1"/>
  <c r="H21" i="1"/>
  <c r="H22" i="1"/>
  <c r="H23" i="1"/>
  <c r="H24" i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I688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I701" i="1" s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1" i="1"/>
  <c r="I711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728" i="1"/>
  <c r="I728" i="1" s="1"/>
  <c r="H729" i="1"/>
  <c r="I729" i="1" s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I768" i="1" s="1"/>
  <c r="H769" i="1"/>
  <c r="I769" i="1" s="1"/>
  <c r="H770" i="1"/>
  <c r="I770" i="1" s="1"/>
  <c r="H771" i="1"/>
  <c r="I771" i="1" s="1"/>
  <c r="H772" i="1"/>
  <c r="I772" i="1" s="1"/>
  <c r="H773" i="1"/>
  <c r="I773" i="1" s="1"/>
  <c r="H774" i="1"/>
  <c r="I774" i="1" s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I784" i="1" s="1"/>
  <c r="H785" i="1"/>
  <c r="I785" i="1" s="1"/>
  <c r="H786" i="1"/>
  <c r="I786" i="1" s="1"/>
  <c r="H787" i="1"/>
  <c r="I787" i="1" s="1"/>
  <c r="H788" i="1"/>
  <c r="I788" i="1" s="1"/>
  <c r="H789" i="1"/>
  <c r="I789" i="1" s="1"/>
  <c r="H790" i="1"/>
  <c r="I790" i="1" s="1"/>
  <c r="H791" i="1"/>
  <c r="I791" i="1" s="1"/>
  <c r="H792" i="1"/>
  <c r="I792" i="1" s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I801" i="1" s="1"/>
  <c r="H802" i="1"/>
  <c r="I802" i="1" s="1"/>
  <c r="H803" i="1"/>
  <c r="I803" i="1" s="1"/>
  <c r="H804" i="1"/>
  <c r="I804" i="1" s="1"/>
  <c r="H805" i="1"/>
  <c r="I805" i="1" s="1"/>
  <c r="H806" i="1"/>
  <c r="I806" i="1" s="1"/>
  <c r="H807" i="1"/>
  <c r="I807" i="1" s="1"/>
  <c r="H17" i="1"/>
  <c r="D9" i="2"/>
  <c r="D8" i="2"/>
  <c r="G15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18" i="1"/>
  <c r="C3" i="9" l="1"/>
  <c r="C3" i="7"/>
  <c r="C3" i="8"/>
  <c r="B3" i="9"/>
  <c r="B3" i="7"/>
  <c r="B3" i="8"/>
  <c r="P19" i="1"/>
  <c r="K9" i="1" s="1"/>
  <c r="R20" i="1"/>
  <c r="M10" i="1" s="1"/>
  <c r="O20" i="1"/>
  <c r="J10" i="1" s="1"/>
  <c r="R22" i="1"/>
  <c r="M12" i="1" s="1"/>
  <c r="Q17" i="1"/>
  <c r="L7" i="1" s="1"/>
  <c r="Q14" i="1"/>
  <c r="L4" i="1" s="1"/>
  <c r="M5" i="1"/>
  <c r="O21" i="1"/>
  <c r="J11" i="1" s="1"/>
  <c r="P21" i="1"/>
  <c r="K11" i="1" s="1"/>
  <c r="P17" i="1"/>
  <c r="K7" i="1" s="1"/>
  <c r="R16" i="1"/>
  <c r="M6" i="1" s="1"/>
  <c r="O19" i="1"/>
  <c r="J9" i="1" s="1"/>
  <c r="Q20" i="1"/>
  <c r="L10" i="1" s="1"/>
  <c r="Q16" i="1"/>
  <c r="L6" i="1" s="1"/>
  <c r="O18" i="1"/>
  <c r="J8" i="1" s="1"/>
  <c r="P20" i="1"/>
  <c r="K10" i="1" s="1"/>
  <c r="P16" i="1"/>
  <c r="K6" i="1" s="1"/>
  <c r="O17" i="1"/>
  <c r="J7" i="1" s="1"/>
  <c r="R19" i="1"/>
  <c r="M9" i="1" s="1"/>
  <c r="O16" i="1"/>
  <c r="J6" i="1" s="1"/>
  <c r="Q19" i="1"/>
  <c r="L9" i="1" s="1"/>
  <c r="Q15" i="1"/>
  <c r="L5" i="1" s="1"/>
  <c r="R14" i="1"/>
  <c r="Q22" i="1"/>
  <c r="L12" i="1" s="1"/>
  <c r="Q18" i="1"/>
  <c r="L8" i="1" s="1"/>
  <c r="R18" i="1"/>
  <c r="M8" i="1" s="1"/>
  <c r="P22" i="1"/>
  <c r="K12" i="1" s="1"/>
  <c r="P18" i="1"/>
  <c r="K8" i="1" s="1"/>
  <c r="P14" i="1"/>
  <c r="O14" i="1"/>
  <c r="R21" i="1"/>
  <c r="M11" i="1" s="1"/>
  <c r="R17" i="1"/>
  <c r="M7" i="1" s="1"/>
  <c r="O22" i="1"/>
  <c r="J12" i="1" s="1"/>
  <c r="Q21" i="1"/>
  <c r="L11" i="1" s="1"/>
  <c r="C4" i="9" l="1"/>
  <c r="C4" i="7"/>
  <c r="C4" i="8"/>
  <c r="D5" i="9"/>
  <c r="D5" i="8"/>
  <c r="D5" i="7"/>
  <c r="C8" i="9"/>
  <c r="C8" i="7"/>
  <c r="C8" i="8"/>
  <c r="B8" i="9"/>
  <c r="B8" i="7"/>
  <c r="B8" i="8"/>
  <c r="C7" i="9"/>
  <c r="C7" i="8"/>
  <c r="C7" i="7"/>
  <c r="E10" i="9"/>
  <c r="E10" i="7"/>
  <c r="E10" i="8"/>
  <c r="E4" i="9"/>
  <c r="E4" i="8"/>
  <c r="E4" i="7"/>
  <c r="D2" i="9"/>
  <c r="D2" i="8"/>
  <c r="D2" i="7"/>
  <c r="C10" i="9"/>
  <c r="C10" i="7"/>
  <c r="C10" i="8"/>
  <c r="D6" i="9"/>
  <c r="D6" i="7"/>
  <c r="D6" i="8"/>
  <c r="D10" i="9"/>
  <c r="D10" i="7"/>
  <c r="D10" i="8"/>
  <c r="D9" i="9"/>
  <c r="D21" i="9" s="1"/>
  <c r="D47" i="9" s="1"/>
  <c r="D9" i="8"/>
  <c r="D9" i="7"/>
  <c r="D3" i="9"/>
  <c r="D3" i="8"/>
  <c r="D3" i="7"/>
  <c r="C5" i="9"/>
  <c r="C5" i="8"/>
  <c r="C5" i="7"/>
  <c r="D4" i="9"/>
  <c r="D4" i="7"/>
  <c r="D4" i="8"/>
  <c r="B7" i="9"/>
  <c r="B7" i="8"/>
  <c r="B7" i="7"/>
  <c r="D7" i="9"/>
  <c r="D7" i="8"/>
  <c r="D7" i="7"/>
  <c r="C9" i="9"/>
  <c r="C9" i="8"/>
  <c r="C9" i="7"/>
  <c r="B5" i="9"/>
  <c r="B5" i="8"/>
  <c r="B5" i="7"/>
  <c r="B6" i="9"/>
  <c r="B6" i="7"/>
  <c r="B6" i="8"/>
  <c r="E8" i="9"/>
  <c r="E8" i="7"/>
  <c r="E8" i="8"/>
  <c r="B4" i="9"/>
  <c r="B4" i="7"/>
  <c r="B4" i="8"/>
  <c r="B9" i="9"/>
  <c r="B9" i="8"/>
  <c r="B9" i="7"/>
  <c r="C6" i="9"/>
  <c r="C6" i="7"/>
  <c r="C6" i="8"/>
  <c r="E6" i="9"/>
  <c r="E6" i="8"/>
  <c r="E6" i="7"/>
  <c r="D8" i="9"/>
  <c r="D8" i="7"/>
  <c r="D8" i="8"/>
  <c r="B10" i="9"/>
  <c r="B10" i="8"/>
  <c r="B10" i="7"/>
  <c r="E5" i="9"/>
  <c r="E5" i="7"/>
  <c r="E5" i="8"/>
  <c r="E9" i="9"/>
  <c r="E9" i="7"/>
  <c r="E9" i="8"/>
  <c r="E7" i="9"/>
  <c r="E7" i="7"/>
  <c r="E7" i="8"/>
  <c r="E3" i="9"/>
  <c r="E3" i="7"/>
  <c r="E3" i="8"/>
  <c r="M4" i="1"/>
  <c r="M24" i="1"/>
  <c r="J24" i="1"/>
  <c r="L24" i="1"/>
  <c r="K24" i="1"/>
  <c r="J4" i="1"/>
  <c r="K4" i="1"/>
  <c r="D20" i="7" l="1"/>
  <c r="D22" i="8"/>
  <c r="D46" i="7"/>
  <c r="L20" i="7"/>
  <c r="D16" i="7"/>
  <c r="D16" i="9"/>
  <c r="D48" i="8"/>
  <c r="L22" i="8"/>
  <c r="B20" i="7"/>
  <c r="E21" i="7"/>
  <c r="E47" i="7" s="1"/>
  <c r="E18" i="8"/>
  <c r="E44" i="8" s="1"/>
  <c r="C21" i="8"/>
  <c r="C47" i="8" s="1"/>
  <c r="D22" i="9"/>
  <c r="D22" i="7"/>
  <c r="D18" i="7"/>
  <c r="D44" i="7" s="1"/>
  <c r="B2" i="9"/>
  <c r="B21" i="9" s="1"/>
  <c r="B2" i="8"/>
  <c r="B21" i="8" s="1"/>
  <c r="B2" i="7"/>
  <c r="B21" i="7" s="1"/>
  <c r="D17" i="7"/>
  <c r="D20" i="9"/>
  <c r="E16" i="7"/>
  <c r="E17" i="7"/>
  <c r="B18" i="7"/>
  <c r="D17" i="8"/>
  <c r="E2" i="9"/>
  <c r="E14" i="9" s="1"/>
  <c r="E40" i="9" s="1"/>
  <c r="E2" i="7"/>
  <c r="E14" i="7" s="1"/>
  <c r="E40" i="7" s="1"/>
  <c r="E2" i="8"/>
  <c r="E14" i="8" s="1"/>
  <c r="E40" i="8" s="1"/>
  <c r="D15" i="8"/>
  <c r="D41" i="8" s="1"/>
  <c r="D17" i="9"/>
  <c r="E22" i="7"/>
  <c r="D19" i="9"/>
  <c r="D45" i="9" s="1"/>
  <c r="D14" i="9"/>
  <c r="D40" i="9" s="1"/>
  <c r="D15" i="9"/>
  <c r="D41" i="9" s="1"/>
  <c r="B20" i="9"/>
  <c r="D19" i="7"/>
  <c r="D45" i="7" s="1"/>
  <c r="D18" i="9"/>
  <c r="D44" i="9" s="1"/>
  <c r="D21" i="7"/>
  <c r="D47" i="7" s="1"/>
  <c r="D15" i="7"/>
  <c r="D41" i="7" s="1"/>
  <c r="D14" i="7"/>
  <c r="D40" i="7" s="1"/>
  <c r="D18" i="8"/>
  <c r="D44" i="8" s="1"/>
  <c r="E17" i="8"/>
  <c r="D19" i="8"/>
  <c r="D45" i="8" s="1"/>
  <c r="E17" i="9"/>
  <c r="C2" i="9"/>
  <c r="C21" i="9" s="1"/>
  <c r="C47" i="9" s="1"/>
  <c r="C2" i="8"/>
  <c r="C20" i="8" s="1"/>
  <c r="C2" i="7"/>
  <c r="C17" i="7" s="1"/>
  <c r="D20" i="8"/>
  <c r="D16" i="8"/>
  <c r="D21" i="8"/>
  <c r="D47" i="8" s="1"/>
  <c r="D14" i="8"/>
  <c r="D40" i="8" s="1"/>
  <c r="E15" i="7" l="1"/>
  <c r="E41" i="7" s="1"/>
  <c r="E19" i="8"/>
  <c r="E45" i="8" s="1"/>
  <c r="B19" i="7"/>
  <c r="C22" i="7"/>
  <c r="K22" i="7" s="1"/>
  <c r="C18" i="8"/>
  <c r="C44" i="8" s="1"/>
  <c r="E15" i="8"/>
  <c r="E41" i="8" s="1"/>
  <c r="C17" i="8"/>
  <c r="K17" i="8" s="1"/>
  <c r="E20" i="7"/>
  <c r="E46" i="7" s="1"/>
  <c r="C21" i="7"/>
  <c r="C47" i="7" s="1"/>
  <c r="E21" i="8"/>
  <c r="E47" i="8" s="1"/>
  <c r="E18" i="7"/>
  <c r="E44" i="7" s="1"/>
  <c r="E19" i="7"/>
  <c r="E45" i="7" s="1"/>
  <c r="C16" i="7"/>
  <c r="C42" i="7" s="1"/>
  <c r="C19" i="8"/>
  <c r="C45" i="8" s="1"/>
  <c r="C16" i="8"/>
  <c r="C42" i="8" s="1"/>
  <c r="C19" i="7"/>
  <c r="C45" i="7" s="1"/>
  <c r="C19" i="9"/>
  <c r="C45" i="9" s="1"/>
  <c r="C18" i="7"/>
  <c r="C44" i="7" s="1"/>
  <c r="C46" i="8"/>
  <c r="K20" i="8"/>
  <c r="C43" i="7"/>
  <c r="K17" i="7"/>
  <c r="B47" i="9"/>
  <c r="H21" i="9"/>
  <c r="B46" i="9"/>
  <c r="J20" i="9"/>
  <c r="E20" i="9"/>
  <c r="E19" i="9"/>
  <c r="E45" i="9" s="1"/>
  <c r="E22" i="9"/>
  <c r="B16" i="9"/>
  <c r="B22" i="9"/>
  <c r="E21" i="9"/>
  <c r="E47" i="9" s="1"/>
  <c r="B14" i="7"/>
  <c r="B15" i="7"/>
  <c r="E20" i="8"/>
  <c r="C48" i="7"/>
  <c r="E43" i="7"/>
  <c r="M17" i="7"/>
  <c r="B14" i="8"/>
  <c r="B15" i="8"/>
  <c r="B19" i="8"/>
  <c r="B20" i="8"/>
  <c r="C20" i="9"/>
  <c r="E16" i="9"/>
  <c r="C18" i="9"/>
  <c r="C44" i="9" s="1"/>
  <c r="B17" i="7"/>
  <c r="C22" i="8"/>
  <c r="E18" i="9"/>
  <c r="E44" i="9" s="1"/>
  <c r="L16" i="9"/>
  <c r="D42" i="9"/>
  <c r="C14" i="9"/>
  <c r="C40" i="9" s="1"/>
  <c r="C15" i="9"/>
  <c r="C41" i="9" s="1"/>
  <c r="C22" i="9"/>
  <c r="B14" i="9"/>
  <c r="B15" i="9"/>
  <c r="B18" i="9"/>
  <c r="D42" i="8"/>
  <c r="L16" i="8"/>
  <c r="B17" i="9"/>
  <c r="B22" i="8"/>
  <c r="C17" i="9"/>
  <c r="E42" i="7"/>
  <c r="M16" i="7"/>
  <c r="D48" i="7"/>
  <c r="L22" i="7"/>
  <c r="B16" i="7"/>
  <c r="E43" i="9"/>
  <c r="M17" i="9"/>
  <c r="D43" i="9"/>
  <c r="L17" i="9"/>
  <c r="B47" i="7"/>
  <c r="B46" i="7"/>
  <c r="J20" i="7"/>
  <c r="D46" i="8"/>
  <c r="L20" i="8"/>
  <c r="E43" i="8"/>
  <c r="M17" i="8"/>
  <c r="B18" i="8"/>
  <c r="B22" i="7"/>
  <c r="E22" i="8"/>
  <c r="D46" i="9"/>
  <c r="L20" i="9"/>
  <c r="D42" i="7"/>
  <c r="L16" i="7"/>
  <c r="L17" i="8"/>
  <c r="D43" i="8"/>
  <c r="B44" i="7"/>
  <c r="B19" i="9"/>
  <c r="B16" i="8"/>
  <c r="E16" i="8"/>
  <c r="B47" i="8"/>
  <c r="E15" i="9"/>
  <c r="E41" i="9" s="1"/>
  <c r="C14" i="7"/>
  <c r="C40" i="7" s="1"/>
  <c r="C15" i="7"/>
  <c r="C41" i="7" s="1"/>
  <c r="C16" i="9"/>
  <c r="C14" i="8"/>
  <c r="C40" i="8" s="1"/>
  <c r="C15" i="8"/>
  <c r="C41" i="8" s="1"/>
  <c r="B17" i="8"/>
  <c r="C20" i="7"/>
  <c r="E48" i="7"/>
  <c r="M22" i="7"/>
  <c r="D43" i="7"/>
  <c r="L17" i="7"/>
  <c r="D48" i="9"/>
  <c r="L22" i="9"/>
  <c r="H47" i="8" l="1"/>
  <c r="I47" i="8" s="1"/>
  <c r="M20" i="7"/>
  <c r="H19" i="7"/>
  <c r="B45" i="7"/>
  <c r="H45" i="7" s="1"/>
  <c r="I45" i="7" s="1"/>
  <c r="C43" i="8"/>
  <c r="H47" i="7"/>
  <c r="I47" i="7" s="1"/>
  <c r="H18" i="7"/>
  <c r="H44" i="7"/>
  <c r="I44" i="7" s="1"/>
  <c r="K16" i="7"/>
  <c r="K16" i="8"/>
  <c r="H21" i="8"/>
  <c r="H21" i="7"/>
  <c r="H47" i="9"/>
  <c r="I47" i="9" s="1"/>
  <c r="M22" i="9"/>
  <c r="E48" i="9"/>
  <c r="E46" i="9"/>
  <c r="M20" i="9"/>
  <c r="B43" i="9"/>
  <c r="J17" i="9"/>
  <c r="H17" i="9"/>
  <c r="C48" i="8"/>
  <c r="K22" i="8"/>
  <c r="H20" i="9"/>
  <c r="E42" i="9"/>
  <c r="M16" i="9"/>
  <c r="E46" i="8"/>
  <c r="M20" i="8"/>
  <c r="H16" i="8"/>
  <c r="J16" i="8"/>
  <c r="B42" i="8"/>
  <c r="B45" i="9"/>
  <c r="H45" i="9" s="1"/>
  <c r="I45" i="9" s="1"/>
  <c r="H19" i="9"/>
  <c r="B42" i="7"/>
  <c r="H42" i="7" s="1"/>
  <c r="J16" i="7"/>
  <c r="H16" i="7"/>
  <c r="C46" i="7"/>
  <c r="H46" i="7" s="1"/>
  <c r="K20" i="7"/>
  <c r="H20" i="7"/>
  <c r="B41" i="9"/>
  <c r="H41" i="9" s="1"/>
  <c r="I41" i="9" s="1"/>
  <c r="H15" i="9"/>
  <c r="K20" i="9"/>
  <c r="C46" i="9"/>
  <c r="B41" i="7"/>
  <c r="H41" i="7" s="1"/>
  <c r="H15" i="7"/>
  <c r="J9" i="2"/>
  <c r="C42" i="9"/>
  <c r="K16" i="9"/>
  <c r="B43" i="8"/>
  <c r="J17" i="8"/>
  <c r="H17" i="8"/>
  <c r="H14" i="9"/>
  <c r="B40" i="9"/>
  <c r="H40" i="9" s="1"/>
  <c r="I40" i="9" s="1"/>
  <c r="B46" i="8"/>
  <c r="H20" i="8"/>
  <c r="J20" i="8"/>
  <c r="B40" i="7"/>
  <c r="H40" i="7" s="1"/>
  <c r="H14" i="7"/>
  <c r="H14" i="8"/>
  <c r="B40" i="8"/>
  <c r="H40" i="8" s="1"/>
  <c r="I40" i="8" s="1"/>
  <c r="B44" i="9"/>
  <c r="H44" i="9" s="1"/>
  <c r="I44" i="9" s="1"/>
  <c r="H18" i="9"/>
  <c r="K22" i="9"/>
  <c r="C48" i="9"/>
  <c r="B48" i="8"/>
  <c r="J22" i="8"/>
  <c r="H22" i="8"/>
  <c r="B45" i="8"/>
  <c r="H45" i="8" s="1"/>
  <c r="I45" i="8" s="1"/>
  <c r="H19" i="8"/>
  <c r="H22" i="9"/>
  <c r="J22" i="9"/>
  <c r="B48" i="9"/>
  <c r="H18" i="8"/>
  <c r="B44" i="8"/>
  <c r="H44" i="8" s="1"/>
  <c r="I44" i="8" s="1"/>
  <c r="B43" i="7"/>
  <c r="H43" i="7" s="1"/>
  <c r="J17" i="7"/>
  <c r="H17" i="7"/>
  <c r="J47" i="9"/>
  <c r="J47" i="7"/>
  <c r="E48" i="8"/>
  <c r="M22" i="8"/>
  <c r="E42" i="8"/>
  <c r="M16" i="8"/>
  <c r="B48" i="7"/>
  <c r="H48" i="7" s="1"/>
  <c r="J22" i="7"/>
  <c r="H22" i="7"/>
  <c r="K17" i="9"/>
  <c r="C43" i="9"/>
  <c r="B41" i="8"/>
  <c r="H41" i="8" s="1"/>
  <c r="I41" i="8" s="1"/>
  <c r="H15" i="8"/>
  <c r="J16" i="9"/>
  <c r="B42" i="9"/>
  <c r="H16" i="9"/>
  <c r="I9" i="2" l="1"/>
  <c r="I12" i="2"/>
  <c r="H43" i="8"/>
  <c r="I43" i="8" s="1"/>
  <c r="I8" i="2"/>
  <c r="H46" i="9"/>
  <c r="I46" i="9" s="1"/>
  <c r="J11" i="2" s="1"/>
  <c r="H42" i="8"/>
  <c r="I42" i="8" s="1"/>
  <c r="K47" i="9"/>
  <c r="H46" i="8"/>
  <c r="I46" i="8" s="1"/>
  <c r="J46" i="9" s="1"/>
  <c r="K47" i="7"/>
  <c r="I42" i="7"/>
  <c r="I7" i="2"/>
  <c r="I48" i="7"/>
  <c r="I5" i="2"/>
  <c r="J45" i="9"/>
  <c r="K45" i="9" s="1"/>
  <c r="J45" i="7"/>
  <c r="K45" i="7" s="1"/>
  <c r="J8" i="2"/>
  <c r="H48" i="8"/>
  <c r="I48" i="8" s="1"/>
  <c r="H43" i="9"/>
  <c r="I43" i="9" s="1"/>
  <c r="J42" i="9"/>
  <c r="J42" i="7"/>
  <c r="I41" i="7"/>
  <c r="I6" i="2"/>
  <c r="J44" i="9"/>
  <c r="K44" i="9" s="1"/>
  <c r="J44" i="7"/>
  <c r="K44" i="7" s="1"/>
  <c r="J6" i="2"/>
  <c r="J43" i="9"/>
  <c r="J43" i="7"/>
  <c r="H48" i="9"/>
  <c r="I48" i="9" s="1"/>
  <c r="I43" i="7"/>
  <c r="I4" i="2"/>
  <c r="J10" i="2"/>
  <c r="J12" i="2"/>
  <c r="J40" i="9"/>
  <c r="K40" i="9" s="1"/>
  <c r="J40" i="7"/>
  <c r="I46" i="7"/>
  <c r="I11" i="2"/>
  <c r="H42" i="9"/>
  <c r="I42" i="9" s="1"/>
  <c r="J41" i="9"/>
  <c r="K41" i="9" s="1"/>
  <c r="J41" i="7"/>
  <c r="I40" i="7"/>
  <c r="I10" i="2"/>
  <c r="K46" i="9" l="1"/>
  <c r="J46" i="7"/>
  <c r="I38" i="8"/>
  <c r="K40" i="7"/>
  <c r="K46" i="7"/>
  <c r="I38" i="7"/>
  <c r="K41" i="7"/>
  <c r="K43" i="9"/>
  <c r="J4" i="2"/>
  <c r="J48" i="9"/>
  <c r="K48" i="9" s="1"/>
  <c r="J48" i="7"/>
  <c r="K48" i="7" s="1"/>
  <c r="K42" i="9"/>
  <c r="J7" i="2"/>
  <c r="I38" i="9"/>
  <c r="K43" i="7"/>
  <c r="J5" i="2"/>
  <c r="K42" i="7"/>
</calcChain>
</file>

<file path=xl/sharedStrings.xml><?xml version="1.0" encoding="utf-8"?>
<sst xmlns="http://schemas.openxmlformats.org/spreadsheetml/2006/main" count="5606" uniqueCount="255">
  <si>
    <t>https://miau.my-x.hu/miau/254/2dm_kemia_demo/</t>
  </si>
  <si>
    <t>euro-pénzérmék</t>
  </si>
  <si>
    <t>element</t>
  </si>
  <si>
    <t>sourceX</t>
  </si>
  <si>
    <t>sourceY</t>
  </si>
  <si>
    <t>sourceW</t>
  </si>
  <si>
    <t>sourceH</t>
  </si>
  <si>
    <t>targetX</t>
  </si>
  <si>
    <t>targetY</t>
  </si>
  <si>
    <t>targetW</t>
  </si>
  <si>
    <t>targetH</t>
  </si>
  <si>
    <t>SVK-€01</t>
  </si>
  <si>
    <t>IRL-€01</t>
  </si>
  <si>
    <t>SVK-€02</t>
  </si>
  <si>
    <t>IRL-€02</t>
  </si>
  <si>
    <t>SMR-€20</t>
  </si>
  <si>
    <t>SVK-€20</t>
  </si>
  <si>
    <t>SMR-€02</t>
  </si>
  <si>
    <t>SMR-€01</t>
  </si>
  <si>
    <t>IRL-€20</t>
  </si>
  <si>
    <t>time</t>
  </si>
  <si>
    <t>event</t>
  </si>
  <si>
    <t>x</t>
  </si>
  <si>
    <t>y</t>
  </si>
  <si>
    <t>game</t>
  </si>
  <si>
    <t>START</t>
  </si>
  <si>
    <t>ALL</t>
  </si>
  <si>
    <t>EUR_COIN</t>
  </si>
  <si>
    <t>pointerdown</t>
  </si>
  <si>
    <t>pointermove</t>
  </si>
  <si>
    <t>pointerup</t>
  </si>
  <si>
    <t>Időeltérés</t>
  </si>
  <si>
    <t>Másodperc</t>
  </si>
  <si>
    <t>TXT</t>
  </si>
  <si>
    <t>Pixel</t>
  </si>
  <si>
    <t>Mértékegység</t>
  </si>
  <si>
    <t>Oszlopcímkék</t>
  </si>
  <si>
    <t>Végösszeg</t>
  </si>
  <si>
    <t>Sorcímkék</t>
  </si>
  <si>
    <t>Összeg / Másodperc2</t>
  </si>
  <si>
    <t>Minimum / Másodperc</t>
  </si>
  <si>
    <t>Ellenőrzés ?</t>
  </si>
  <si>
    <t>Fizikai y</t>
  </si>
  <si>
    <t>Fizikai x</t>
  </si>
  <si>
    <t>Időigény</t>
  </si>
  <si>
    <t>Megtett út</t>
  </si>
  <si>
    <t>Megtett út/ Időigény</t>
  </si>
  <si>
    <t>Sebesség</t>
  </si>
  <si>
    <t>K</t>
  </si>
  <si>
    <t>M</t>
  </si>
  <si>
    <t>J</t>
  </si>
  <si>
    <t>L</t>
  </si>
  <si>
    <t>Y hiba 1</t>
  </si>
  <si>
    <t>x hiba 1</t>
  </si>
  <si>
    <t>y hiba 2</t>
  </si>
  <si>
    <t>x hiba 2</t>
  </si>
  <si>
    <t>Korreláció</t>
  </si>
  <si>
    <t>Mennyiség / x</t>
  </si>
  <si>
    <t>Mennyiség / y</t>
  </si>
  <si>
    <t>Minimum / x</t>
  </si>
  <si>
    <t>Minimum / y</t>
  </si>
  <si>
    <t>Lépcsők</t>
  </si>
  <si>
    <t>becslés</t>
  </si>
  <si>
    <t>Hiba</t>
  </si>
  <si>
    <t>Y0</t>
  </si>
  <si>
    <t>Naív értékelés</t>
  </si>
  <si>
    <t>Inverz hiba</t>
  </si>
  <si>
    <t>Ellenörzés</t>
  </si>
  <si>
    <t>Idealitás</t>
  </si>
  <si>
    <t>Sebesség becslés</t>
  </si>
  <si>
    <t>Alanyok</t>
  </si>
  <si>
    <t>Alany1</t>
  </si>
  <si>
    <t>Alany2</t>
  </si>
  <si>
    <t>Korreláció1</t>
  </si>
  <si>
    <t>Korreláció2</t>
  </si>
  <si>
    <t>Korreláció3</t>
  </si>
  <si>
    <t>Korreláció4</t>
  </si>
  <si>
    <t>Relatív sebesség</t>
  </si>
  <si>
    <t>Idealítás</t>
  </si>
  <si>
    <t>Irány</t>
  </si>
  <si>
    <t>Trend1</t>
  </si>
  <si>
    <t>Trend2</t>
  </si>
  <si>
    <t>Trend3</t>
  </si>
  <si>
    <t>Trend4</t>
  </si>
  <si>
    <t>N/A</t>
  </si>
  <si>
    <t>Játékidő</t>
  </si>
  <si>
    <t>Összesen</t>
  </si>
  <si>
    <t>Effektív</t>
  </si>
  <si>
    <t>Relatív</t>
  </si>
  <si>
    <t>Játék</t>
  </si>
  <si>
    <t>Típus</t>
  </si>
  <si>
    <t>Dot</t>
  </si>
  <si>
    <t>Coin</t>
  </si>
  <si>
    <t>Nincs</t>
  </si>
  <si>
    <t>Időegység/Időegység</t>
  </si>
  <si>
    <t>Pixel/Időegység/Időegység</t>
  </si>
  <si>
    <t>Időegység</t>
  </si>
  <si>
    <t>Időegység/Időegység/Időegység</t>
  </si>
  <si>
    <t>Coin&gt;Dot</t>
  </si>
  <si>
    <t>Diagnózis</t>
  </si>
  <si>
    <t xml:space="preserve">Szöveg sablon </t>
  </si>
  <si>
    <t>0/4 trend zavar</t>
  </si>
  <si>
    <t>Abszolút</t>
  </si>
  <si>
    <t>Darab</t>
  </si>
  <si>
    <t>Tévedés</t>
  </si>
  <si>
    <t>Up vs Down</t>
  </si>
  <si>
    <t>1+1/4 trend zavar</t>
  </si>
  <si>
    <t>Lehet minden alany másként egyforma? (Nincs antagonizmus)</t>
  </si>
  <si>
    <t>Mozgás</t>
  </si>
  <si>
    <t>X hiba</t>
  </si>
  <si>
    <t>Y hiba</t>
  </si>
  <si>
    <t>Kisérlet</t>
  </si>
  <si>
    <t>Sebesség kontrol számítás</t>
  </si>
  <si>
    <t>(Légvonalban)</t>
  </si>
  <si>
    <t>Sebesség 2</t>
  </si>
  <si>
    <t>(Valóságban)</t>
  </si>
  <si>
    <t>Sebesség 1</t>
  </si>
  <si>
    <t>B-modell</t>
  </si>
  <si>
    <t>A-modell</t>
  </si>
  <si>
    <t>Element</t>
  </si>
  <si>
    <t>Visszatérés</t>
  </si>
  <si>
    <t>Becslés</t>
  </si>
  <si>
    <t>PITA</t>
  </si>
  <si>
    <t>Pita</t>
  </si>
  <si>
    <t>Pita2</t>
  </si>
  <si>
    <t>Megtett út min</t>
  </si>
  <si>
    <t>Sebesség 2*</t>
  </si>
  <si>
    <t>Régi hiba(k-oszlop akapú hiba)</t>
  </si>
  <si>
    <t>Sebesség 3</t>
  </si>
  <si>
    <t>Légvonalban minimum</t>
  </si>
  <si>
    <t>Sebesség 3 modell-A</t>
  </si>
  <si>
    <t>Sebesség 3 modell-B</t>
  </si>
  <si>
    <t>Kártya sorrend</t>
  </si>
  <si>
    <t>Idealitás index modell-A sebesség 3</t>
  </si>
  <si>
    <t>Idealitás index modell-B sebesség 1</t>
  </si>
  <si>
    <t>Idealitás index modell-B sebesség 3</t>
  </si>
  <si>
    <t>b</t>
  </si>
  <si>
    <t>a</t>
  </si>
  <si>
    <t>Zárómodell</t>
  </si>
  <si>
    <t>Pixel/Időegység</t>
  </si>
  <si>
    <t>Modell</t>
  </si>
  <si>
    <t>Azonosító:</t>
  </si>
  <si>
    <t>Objektumok:</t>
  </si>
  <si>
    <t>Attribútumok:</t>
  </si>
  <si>
    <t>Lépcsôk:</t>
  </si>
  <si>
    <t>Eltolás:</t>
  </si>
  <si>
    <t>Leírás:</t>
  </si>
  <si>
    <t>COCO Y0: 9397401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</si>
  <si>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</si>
  <si>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</si>
  <si>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</si>
  <si>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</si>
  <si>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</si>
  <si>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</si>
  <si>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</si>
  <si>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</si>
  <si>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</si>
  <si>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</si>
  <si>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Y(A10)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</si>
  <si>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</si>
  <si>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</si>
  <si>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</si>
  <si>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</si>
  <si>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</si>
  <si>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</si>
  <si>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</si>
  <si>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</si>
  <si>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</si>
  <si>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Lépcsôk(1)</t>
  </si>
  <si>
    <t>S1</t>
  </si>
  <si>
    <t>(8+8)/(2)=8</t>
  </si>
  <si>
    <t>(969.8+972.8)/(2)=971.3</t>
  </si>
  <si>
    <t>(14+944.9)/(2)=479.4</t>
  </si>
  <si>
    <t>(8+955.8)/(2)=481.9</t>
  </si>
  <si>
    <t>(10+939.9)/(2)=474.9</t>
  </si>
  <si>
    <t>(31.9+979.8)/(2)=505.85</t>
  </si>
  <si>
    <t>(15+944.9)/(2)=479.9</t>
  </si>
  <si>
    <t>(9+8)/(2)=8.5</t>
  </si>
  <si>
    <t>S2</t>
  </si>
  <si>
    <t>(7+7)/(2)=7</t>
  </si>
  <si>
    <t>(954.8+7)/(2)=480.9</t>
  </si>
  <si>
    <t>(7+25.9)/(2)=16.45</t>
  </si>
  <si>
    <t>(9+7)/(2)=8</t>
  </si>
  <si>
    <t>(8+978.8)/(2)=493.4</t>
  </si>
  <si>
    <t>(8+7)/(2)=7.5</t>
  </si>
  <si>
    <t>S3</t>
  </si>
  <si>
    <t>(6+6)/(2)=6</t>
  </si>
  <si>
    <t>(953.8+6)/(2)=479.9</t>
  </si>
  <si>
    <t>(6+24.9)/(2)=15.45</t>
  </si>
  <si>
    <t>(8+6)/(2)=7</t>
  </si>
  <si>
    <t>(7+977.8)/(2)=492.4</t>
  </si>
  <si>
    <t>S4</t>
  </si>
  <si>
    <t>(5+5)/(2)=5</t>
  </si>
  <si>
    <t>(952.8+5)/(2)=478.9</t>
  </si>
  <si>
    <t>(5+23.9)/(2)=14.45</t>
  </si>
  <si>
    <t>(6+976.8)/(2)=491.4</t>
  </si>
  <si>
    <t>S5</t>
  </si>
  <si>
    <t>(4+4)/(2)=4</t>
  </si>
  <si>
    <t>(951.8+4)/(2)=477.9</t>
  </si>
  <si>
    <t>(4+22.9)/(2)=13.45</t>
  </si>
  <si>
    <t>(5+4)/(2)=4.5</t>
  </si>
  <si>
    <t>S6</t>
  </si>
  <si>
    <t>(3+3)/(2)=3</t>
  </si>
  <si>
    <t>(950.8+3)/(2)=476.9</t>
  </si>
  <si>
    <t>(3+22)/(2)=12.45</t>
  </si>
  <si>
    <t>(4+3)/(2)=3.5</t>
  </si>
  <si>
    <t>S7</t>
  </si>
  <si>
    <t>(2+2)/(2)=2</t>
  </si>
  <si>
    <t>(949.8+2)/(2)=475.9</t>
  </si>
  <si>
    <t>(2+21)/(2)=11.45</t>
  </si>
  <si>
    <t>S8</t>
  </si>
  <si>
    <t>(1+1)/(2)=1</t>
  </si>
  <si>
    <t>(948.8+1)/(2)=474.9</t>
  </si>
  <si>
    <t>S9</t>
  </si>
  <si>
    <t>(0+0)/(2)=0</t>
  </si>
  <si>
    <t>(947.8+0)/(2)=473.9</t>
  </si>
  <si>
    <t>Lépcsôk(2)</t>
  </si>
  <si>
    <t>971.3</t>
  </si>
  <si>
    <t>479.4</t>
  </si>
  <si>
    <t>481.9</t>
  </si>
  <si>
    <t>474.9</t>
  </si>
  <si>
    <t>505.9</t>
  </si>
  <si>
    <t>479.9</t>
  </si>
  <si>
    <t>480.9</t>
  </si>
  <si>
    <t>493.4</t>
  </si>
  <si>
    <t>492.4</t>
  </si>
  <si>
    <t>478.9</t>
  </si>
  <si>
    <t>491.4</t>
  </si>
  <si>
    <t>477.9</t>
  </si>
  <si>
    <t>476.9</t>
  </si>
  <si>
    <t>475.9</t>
  </si>
  <si>
    <t>473.9</t>
  </si>
  <si>
    <t>COCO:Y0</t>
  </si>
  <si>
    <t>Tény+0</t>
  </si>
  <si>
    <t>Delta</t>
  </si>
  <si>
    <t>Delta/Tény</t>
  </si>
  <si>
    <t>0.23</t>
  </si>
  <si>
    <t>2.32</t>
  </si>
  <si>
    <t>-18.7</t>
  </si>
  <si>
    <t>-1.87</t>
  </si>
  <si>
    <t>-18.2</t>
  </si>
  <si>
    <t>-1.82</t>
  </si>
  <si>
    <t>S1 összeg:</t>
  </si>
  <si>
    <t>S9 összeg:</t>
  </si>
  <si>
    <t>Becslés összeg:</t>
  </si>
  <si>
    <t>Tény összeg:</t>
  </si>
  <si>
    <t>Tény-becslés eltérés:</t>
  </si>
  <si>
    <t>-0.1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</si>
  <si>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</si>
  <si>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</si>
  <si>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</si>
  <si>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</si>
  <si>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</si>
  <si>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</si>
  <si>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Idealitás Záró Modell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</si>
</sst>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000000"/>
    <numFmt numFmtId="166" formatCode="0.000"/>
    <numFmt numFmtId="167" formatCode="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0" fillId="2" borderId="0" xfId="0" applyFill="1"/>
    <xf numFmtId="0" fontId="0" fillId="0" borderId="0" xfId="0" pivotButton="1"/>
    <xf numFmtId="0" fontId="1" fillId="3" borderId="1" xfId="0" applyFont="1" applyFill="1" applyBorder="1"/>
    <xf numFmtId="0" fontId="0" fillId="0" borderId="0" xfId="0" applyAlignment="1">
      <alignment horizontal="left"/>
    </xf>
    <xf numFmtId="0" fontId="0" fillId="4" borderId="0" xfId="0" applyFill="1"/>
    <xf numFmtId="1" fontId="0" fillId="0" borderId="0" xfId="0" applyNumberFormat="1"/>
    <xf numFmtId="2" fontId="0" fillId="0" borderId="0" xfId="0" applyNumberFormat="1"/>
    <xf numFmtId="0" fontId="1" fillId="3" borderId="0" xfId="0" applyFont="1" applyFill="1"/>
    <xf numFmtId="164" fontId="0" fillId="0" borderId="0" xfId="0" applyNumberFormat="1"/>
    <xf numFmtId="1" fontId="0" fillId="0" borderId="2" xfId="0" applyNumberFormat="1" applyBorder="1"/>
    <xf numFmtId="165" fontId="0" fillId="0" borderId="0" xfId="0" applyNumberFormat="1"/>
    <xf numFmtId="166" fontId="0" fillId="0" borderId="0" xfId="0" applyNumberFormat="1"/>
    <xf numFmtId="166" fontId="0" fillId="4" borderId="0" xfId="0" applyNumberFormat="1" applyFill="1" applyAlignment="1">
      <alignment horizontal="right"/>
    </xf>
    <xf numFmtId="166" fontId="0" fillId="4" borderId="0" xfId="0" applyNumberFormat="1" applyFill="1"/>
    <xf numFmtId="0" fontId="0" fillId="4" borderId="0" xfId="0" applyFill="1" applyAlignment="1">
      <alignment vertical="center"/>
    </xf>
    <xf numFmtId="167" fontId="0" fillId="0" borderId="0" xfId="0" applyNumberFormat="1"/>
    <xf numFmtId="0" fontId="0" fillId="5" borderId="0" xfId="0" applyFill="1"/>
    <xf numFmtId="1" fontId="0" fillId="5" borderId="0" xfId="0" applyNumberFormat="1" applyFill="1"/>
    <xf numFmtId="0" fontId="0" fillId="6" borderId="0" xfId="0" applyFill="1"/>
    <xf numFmtId="0" fontId="2" fillId="0" borderId="0" xfId="1" applyFill="1"/>
    <xf numFmtId="0" fontId="4" fillId="6" borderId="0" xfId="0" applyFont="1" applyFill="1"/>
    <xf numFmtId="1" fontId="0" fillId="6" borderId="0" xfId="0" applyNumberFormat="1" applyFill="1"/>
    <xf numFmtId="0" fontId="0" fillId="7" borderId="0" xfId="0" applyFill="1"/>
    <xf numFmtId="1" fontId="0" fillId="8" borderId="2" xfId="0" applyNumberFormat="1" applyFill="1" applyBorder="1"/>
    <xf numFmtId="0" fontId="0" fillId="9" borderId="0" xfId="0" applyFill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16" fontId="9" fillId="11" borderId="4" xfId="0" applyNumberFormat="1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left" vertical="center" wrapText="1"/>
    </xf>
    <xf numFmtId="17" fontId="10" fillId="11" borderId="4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2" fillId="0" borderId="0" xfId="1"/>
    <xf numFmtId="0" fontId="11" fillId="0" borderId="0" xfId="0" applyFont="1"/>
    <xf numFmtId="0" fontId="0" fillId="0" borderId="0" xfId="0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4"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0" baseline="0">
                <a:effectLst/>
              </a:rPr>
              <a:t>Időigény </a:t>
            </a:r>
          </a:p>
          <a:p>
            <a:pPr>
              <a:defRPr/>
            </a:pPr>
            <a:endParaRPr lang="hu-H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51312335958005"/>
          <c:y val="0.31921296296296298"/>
          <c:w val="0.87753018372703417"/>
          <c:h val="0.59653579760863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Munka2!$F$3</c:f>
              <c:strCache>
                <c:ptCount val="1"/>
                <c:pt idx="0">
                  <c:v>Összeg / Másodperc2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347241027258905E-2"/>
                  <c:y val="-0.56787328667249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Munka2!$E$4:$E$12</c:f>
              <c:strCache>
                <c:ptCount val="9"/>
                <c:pt idx="0">
                  <c:v>IRL-€02</c:v>
                </c:pt>
                <c:pt idx="1">
                  <c:v>IRL-€20</c:v>
                </c:pt>
                <c:pt idx="2">
                  <c:v>IRL-€01</c:v>
                </c:pt>
                <c:pt idx="3">
                  <c:v>SVK-€02</c:v>
                </c:pt>
                <c:pt idx="4">
                  <c:v>SVK-€20</c:v>
                </c:pt>
                <c:pt idx="5">
                  <c:v>SMR-€01</c:v>
                </c:pt>
                <c:pt idx="6">
                  <c:v>SVK-€01</c:v>
                </c:pt>
                <c:pt idx="7">
                  <c:v>SMR-€02</c:v>
                </c:pt>
                <c:pt idx="8">
                  <c:v>SMR-€20</c:v>
                </c:pt>
              </c:strCache>
            </c:strRef>
          </c:cat>
          <c:val>
            <c:numRef>
              <c:f>Munka2!$F$4:$F$12</c:f>
              <c:numCache>
                <c:formatCode>General</c:formatCode>
                <c:ptCount val="9"/>
                <c:pt idx="0">
                  <c:v>2272</c:v>
                </c:pt>
                <c:pt idx="1">
                  <c:v>1269</c:v>
                </c:pt>
                <c:pt idx="2">
                  <c:v>857</c:v>
                </c:pt>
                <c:pt idx="3">
                  <c:v>3604</c:v>
                </c:pt>
                <c:pt idx="4">
                  <c:v>1288</c:v>
                </c:pt>
                <c:pt idx="5">
                  <c:v>3178</c:v>
                </c:pt>
                <c:pt idx="6">
                  <c:v>704</c:v>
                </c:pt>
                <c:pt idx="7">
                  <c:v>545</c:v>
                </c:pt>
                <c:pt idx="8">
                  <c:v>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C-4B3A-A789-6899D4A24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7147743"/>
        <c:axId val="1327152319"/>
      </c:barChart>
      <c:catAx>
        <c:axId val="132714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152319"/>
        <c:crosses val="autoZero"/>
        <c:auto val="1"/>
        <c:lblAlgn val="ctr"/>
        <c:lblOffset val="100"/>
        <c:noMultiLvlLbl val="0"/>
      </c:catAx>
      <c:valAx>
        <c:axId val="1327152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147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Sebesség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1595778328977377E-2"/>
                  <c:y val="-0.403826188393117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Munka2!$E$4:$E$12</c:f>
              <c:strCache>
                <c:ptCount val="9"/>
                <c:pt idx="0">
                  <c:v>IRL-€02</c:v>
                </c:pt>
                <c:pt idx="1">
                  <c:v>IRL-€20</c:v>
                </c:pt>
                <c:pt idx="2">
                  <c:v>IRL-€01</c:v>
                </c:pt>
                <c:pt idx="3">
                  <c:v>SVK-€02</c:v>
                </c:pt>
                <c:pt idx="4">
                  <c:v>SVK-€20</c:v>
                </c:pt>
                <c:pt idx="5">
                  <c:v>SMR-€01</c:v>
                </c:pt>
                <c:pt idx="6">
                  <c:v>SVK-€01</c:v>
                </c:pt>
                <c:pt idx="7">
                  <c:v>SMR-€02</c:v>
                </c:pt>
                <c:pt idx="8">
                  <c:v>SMR-€20</c:v>
                </c:pt>
              </c:strCache>
            </c:strRef>
          </c:cat>
          <c:val>
            <c:numRef>
              <c:f>Munka2!$H$4:$H$12</c:f>
              <c:numCache>
                <c:formatCode>0.00</c:formatCode>
                <c:ptCount val="9"/>
                <c:pt idx="0">
                  <c:v>0.2850403901477338</c:v>
                </c:pt>
                <c:pt idx="1">
                  <c:v>0.64578636572378112</c:v>
                </c:pt>
                <c:pt idx="2">
                  <c:v>0.82596709272352553</c:v>
                </c:pt>
                <c:pt idx="3">
                  <c:v>0.31536661413431644</c:v>
                </c:pt>
                <c:pt idx="4">
                  <c:v>0.58582266670796035</c:v>
                </c:pt>
                <c:pt idx="5">
                  <c:v>0.21906352541059149</c:v>
                </c:pt>
                <c:pt idx="6">
                  <c:v>0.79039712278030227</c:v>
                </c:pt>
                <c:pt idx="7">
                  <c:v>1.1746788417610308</c:v>
                </c:pt>
                <c:pt idx="8">
                  <c:v>0.52791713026659548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5-4EF5-B382-070A03B23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7619663"/>
        <c:axId val="887622575"/>
      </c:barChart>
      <c:catAx>
        <c:axId val="88761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622575"/>
        <c:crosses val="autoZero"/>
        <c:auto val="1"/>
        <c:lblAlgn val="ctr"/>
        <c:lblOffset val="100"/>
        <c:noMultiLvlLbl val="0"/>
      </c:catAx>
      <c:valAx>
        <c:axId val="88762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619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Idealitás index modell-A</a:t>
            </a:r>
            <a:r>
              <a:rPr lang="hu-HU" baseline="0"/>
              <a:t> sebesség 1</a:t>
            </a:r>
            <a:endParaRPr lang="hu-HU"/>
          </a:p>
        </c:rich>
      </c:tx>
      <c:layout>
        <c:manualLayout>
          <c:xMode val="edge"/>
          <c:yMode val="edge"/>
          <c:x val="7.7506122807140559E-2"/>
          <c:y val="1.96998640399147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3905074365704288E-2"/>
                  <c:y val="-0.451274788568095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 cmpd="sng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2534951881014872"/>
                  <c:y val="-0.367941455234762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Munka2!$E$4:$E$12</c:f>
              <c:strCache>
                <c:ptCount val="9"/>
                <c:pt idx="0">
                  <c:v>IRL-€02</c:v>
                </c:pt>
                <c:pt idx="1">
                  <c:v>IRL-€20</c:v>
                </c:pt>
                <c:pt idx="2">
                  <c:v>IRL-€01</c:v>
                </c:pt>
                <c:pt idx="3">
                  <c:v>SVK-€02</c:v>
                </c:pt>
                <c:pt idx="4">
                  <c:v>SVK-€20</c:v>
                </c:pt>
                <c:pt idx="5">
                  <c:v>SMR-€01</c:v>
                </c:pt>
                <c:pt idx="6">
                  <c:v>SVK-€01</c:v>
                </c:pt>
                <c:pt idx="7">
                  <c:v>SMR-€02</c:v>
                </c:pt>
                <c:pt idx="8">
                  <c:v>SMR-€20</c:v>
                </c:pt>
              </c:strCache>
            </c:strRef>
          </c:cat>
          <c:val>
            <c:numRef>
              <c:f>Munka2!$I$4:$I$12</c:f>
              <c:numCache>
                <c:formatCode>0</c:formatCode>
                <c:ptCount val="9"/>
                <c:pt idx="0">
                  <c:v>999.99999952717462</c:v>
                </c:pt>
                <c:pt idx="1">
                  <c:v>999.9999994860309</c:v>
                </c:pt>
                <c:pt idx="2">
                  <c:v>1002.3333326959665</c:v>
                </c:pt>
                <c:pt idx="3">
                  <c:v>1000.3333325717419</c:v>
                </c:pt>
                <c:pt idx="4">
                  <c:v>1005.3333326960308</c:v>
                </c:pt>
                <c:pt idx="5">
                  <c:v>989.33333257179345</c:v>
                </c:pt>
                <c:pt idx="6">
                  <c:v>1010.3333325717549</c:v>
                </c:pt>
                <c:pt idx="7">
                  <c:v>999.99999964308711</c:v>
                </c:pt>
                <c:pt idx="8">
                  <c:v>992.33333269607147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A-4F75-B88E-8CB562972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5211167"/>
        <c:axId val="1085211583"/>
      </c:barChart>
      <c:catAx>
        <c:axId val="108521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211583"/>
        <c:crosses val="autoZero"/>
        <c:auto val="1"/>
        <c:lblAlgn val="ctr"/>
        <c:lblOffset val="100"/>
        <c:noMultiLvlLbl val="0"/>
      </c:catAx>
      <c:valAx>
        <c:axId val="108521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21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Relatív</a:t>
            </a:r>
            <a:r>
              <a:rPr lang="hu-HU" baseline="0"/>
              <a:t> sebesség 1a</a:t>
            </a:r>
          </a:p>
          <a:p>
            <a:pPr>
              <a:defRPr/>
            </a:pPr>
            <a:r>
              <a:rPr lang="hu-HU" baseline="0"/>
              <a:t>a=légvonalbeli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>
                <a:solidFill>
                  <a:srgbClr val="FFFF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6051825180143936E-2"/>
                  <c:y val="-0.431543697315247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Munka2!$E$4:$E$12</c:f>
              <c:strCache>
                <c:ptCount val="9"/>
                <c:pt idx="0">
                  <c:v>IRL-€02</c:v>
                </c:pt>
                <c:pt idx="1">
                  <c:v>IRL-€20</c:v>
                </c:pt>
                <c:pt idx="2">
                  <c:v>IRL-€01</c:v>
                </c:pt>
                <c:pt idx="3">
                  <c:v>SVK-€02</c:v>
                </c:pt>
                <c:pt idx="4">
                  <c:v>SVK-€20</c:v>
                </c:pt>
                <c:pt idx="5">
                  <c:v>SMR-€01</c:v>
                </c:pt>
                <c:pt idx="6">
                  <c:v>SVK-€01</c:v>
                </c:pt>
                <c:pt idx="7">
                  <c:v>SMR-€02</c:v>
                </c:pt>
                <c:pt idx="8">
                  <c:v>SMR-€20</c:v>
                </c:pt>
              </c:strCache>
            </c:strRef>
          </c:cat>
          <c:val>
            <c:numRef>
              <c:f>Munka2!$J$4:$J$12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5-4F2E-AF14-25B3F1720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1018287"/>
        <c:axId val="46575823"/>
      </c:barChart>
      <c:catAx>
        <c:axId val="17910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75823"/>
        <c:crosses val="autoZero"/>
        <c:auto val="1"/>
        <c:lblAlgn val="ctr"/>
        <c:lblOffset val="100"/>
        <c:noMultiLvlLbl val="0"/>
      </c:catAx>
      <c:valAx>
        <c:axId val="46575823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0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Idealitás2!$L$3</c:f>
              <c:strCache>
                <c:ptCount val="1"/>
                <c:pt idx="0">
                  <c:v>Sebesség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1.2013579582644757E-2"/>
                  <c:y val="-0.517774477353276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0173856564320254"/>
                  <c:y val="-0.424828061328045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Idealitás2!$L$4:$L$12</c:f>
              <c:numCache>
                <c:formatCode>0.00</c:formatCode>
                <c:ptCount val="9"/>
                <c:pt idx="0">
                  <c:v>0.89691223600586867</c:v>
                </c:pt>
                <c:pt idx="1">
                  <c:v>0.31919530897957271</c:v>
                </c:pt>
                <c:pt idx="2">
                  <c:v>0.65587303853148016</c:v>
                </c:pt>
                <c:pt idx="3">
                  <c:v>0.56922089163566325</c:v>
                </c:pt>
                <c:pt idx="4">
                  <c:v>1.2803668703590823</c:v>
                </c:pt>
                <c:pt idx="5">
                  <c:v>0.53669207768932758</c:v>
                </c:pt>
                <c:pt idx="6">
                  <c:v>0.80857901032025126</c:v>
                </c:pt>
                <c:pt idx="7">
                  <c:v>0.31714240863456783</c:v>
                </c:pt>
                <c:pt idx="8">
                  <c:v>0.60197172555343403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3E-4347-AF98-979457879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947872"/>
        <c:axId val="468957440"/>
      </c:barChart>
      <c:catAx>
        <c:axId val="468947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957440"/>
        <c:crosses val="autoZero"/>
        <c:auto val="1"/>
        <c:lblAlgn val="ctr"/>
        <c:lblOffset val="100"/>
        <c:noMultiLvlLbl val="0"/>
      </c:catAx>
      <c:valAx>
        <c:axId val="46895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94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Idealitás2!$S$3</c:f>
              <c:strCache>
                <c:ptCount val="1"/>
                <c:pt idx="0">
                  <c:v>Sebesség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623403324584427E-2"/>
                  <c:y val="-0.309455016039661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Idealitás2!$R$4:$R$12</c:f>
              <c:strCache>
                <c:ptCount val="9"/>
                <c:pt idx="0">
                  <c:v>IRL-€02</c:v>
                </c:pt>
                <c:pt idx="1">
                  <c:v>IRL-€20</c:v>
                </c:pt>
                <c:pt idx="2">
                  <c:v>IRL-€01</c:v>
                </c:pt>
                <c:pt idx="3">
                  <c:v>SVK-€02</c:v>
                </c:pt>
                <c:pt idx="4">
                  <c:v>SVK-€20</c:v>
                </c:pt>
                <c:pt idx="5">
                  <c:v>SMR-€01</c:v>
                </c:pt>
                <c:pt idx="6">
                  <c:v>SVK-€01</c:v>
                </c:pt>
                <c:pt idx="7">
                  <c:v>SMR-€02</c:v>
                </c:pt>
                <c:pt idx="8">
                  <c:v>SMR-€20</c:v>
                </c:pt>
              </c:strCache>
            </c:strRef>
          </c:cat>
          <c:val>
            <c:numRef>
              <c:f>Idealitás2!$S$4:$S$12</c:f>
              <c:numCache>
                <c:formatCode>0.00</c:formatCode>
                <c:ptCount val="9"/>
                <c:pt idx="0">
                  <c:v>0.80883916274109824</c:v>
                </c:pt>
                <c:pt idx="1">
                  <c:v>0.6104521946218826</c:v>
                </c:pt>
                <c:pt idx="2">
                  <c:v>0.77022678353692808</c:v>
                </c:pt>
                <c:pt idx="3">
                  <c:v>0.31153940205811087</c:v>
                </c:pt>
                <c:pt idx="4">
                  <c:v>0.57186618744739603</c:v>
                </c:pt>
                <c:pt idx="5">
                  <c:v>0.91239418948627282</c:v>
                </c:pt>
                <c:pt idx="6">
                  <c:v>0.78237202349432911</c:v>
                </c:pt>
                <c:pt idx="7">
                  <c:v>1.1137098815450615</c:v>
                </c:pt>
                <c:pt idx="8">
                  <c:v>1.758074612296697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0-42BB-94E1-8F183CEFC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1178848"/>
        <c:axId val="861166784"/>
      </c:barChart>
      <c:catAx>
        <c:axId val="8611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166784"/>
        <c:crosses val="autoZero"/>
        <c:auto val="1"/>
        <c:lblAlgn val="ctr"/>
        <c:lblOffset val="100"/>
        <c:noMultiLvlLbl val="0"/>
      </c:catAx>
      <c:valAx>
        <c:axId val="8611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17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Sebesség 1 B-modell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1424540682414697E-2"/>
                  <c:y val="-0.390811461067366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'Idealitás2 (5)'!$R$4:$R$12</c:f>
              <c:strCache>
                <c:ptCount val="9"/>
                <c:pt idx="0">
                  <c:v>IRL-€02</c:v>
                </c:pt>
                <c:pt idx="1">
                  <c:v>IRL-€20</c:v>
                </c:pt>
                <c:pt idx="2">
                  <c:v>IRL-€01</c:v>
                </c:pt>
                <c:pt idx="3">
                  <c:v>SVK-€02</c:v>
                </c:pt>
                <c:pt idx="4">
                  <c:v>SVK-€20</c:v>
                </c:pt>
                <c:pt idx="5">
                  <c:v>SMR-€01</c:v>
                </c:pt>
                <c:pt idx="6">
                  <c:v>SVK-€01</c:v>
                </c:pt>
                <c:pt idx="7">
                  <c:v>SMR-€02</c:v>
                </c:pt>
                <c:pt idx="8">
                  <c:v>SMR-€20</c:v>
                </c:pt>
              </c:strCache>
            </c:strRef>
          </c:cat>
          <c:val>
            <c:numRef>
              <c:f>'Idealitás2 (5)'!$S$4:$S$12</c:f>
              <c:numCache>
                <c:formatCode>0.0</c:formatCode>
                <c:ptCount val="9"/>
                <c:pt idx="0">
                  <c:v>1.8396396467323939E-4</c:v>
                </c:pt>
                <c:pt idx="1">
                  <c:v>-103.08071261753173</c:v>
                </c:pt>
                <c:pt idx="2">
                  <c:v>76.919287382468269</c:v>
                </c:pt>
                <c:pt idx="3">
                  <c:v>-433.08071261753173</c:v>
                </c:pt>
                <c:pt idx="4">
                  <c:v>33.304260602851741</c:v>
                </c:pt>
                <c:pt idx="5">
                  <c:v>-2.5972079637881507E-3</c:v>
                </c:pt>
                <c:pt idx="6">
                  <c:v>33.309106830593237</c:v>
                </c:pt>
                <c:pt idx="7">
                  <c:v>425.91928738246827</c:v>
                </c:pt>
                <c:pt idx="8">
                  <c:v>-33.305919949023405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5-4750-B0F7-872C16523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679248"/>
        <c:axId val="849683408"/>
      </c:barChart>
      <c:catAx>
        <c:axId val="84967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683408"/>
        <c:crosses val="autoZero"/>
        <c:auto val="1"/>
        <c:lblAlgn val="ctr"/>
        <c:lblOffset val="100"/>
        <c:noMultiLvlLbl val="0"/>
      </c:catAx>
      <c:valAx>
        <c:axId val="84968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67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'Munka1 (5)'!$I$1</c:f>
              <c:strCache>
                <c:ptCount val="1"/>
                <c:pt idx="0">
                  <c:v>Sebesség 3 modell-A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6091207349081366E-2"/>
                  <c:y val="-0.405289807524059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'Munka1 (5)'!$H$2:$H$10</c:f>
              <c:strCache>
                <c:ptCount val="9"/>
                <c:pt idx="0">
                  <c:v>IRL-€02</c:v>
                </c:pt>
                <c:pt idx="1">
                  <c:v>IRL-€20</c:v>
                </c:pt>
                <c:pt idx="2">
                  <c:v>IRL-€01</c:v>
                </c:pt>
                <c:pt idx="3">
                  <c:v>SVK-€02</c:v>
                </c:pt>
                <c:pt idx="4">
                  <c:v>SVK-€20</c:v>
                </c:pt>
                <c:pt idx="5">
                  <c:v>SMR-€01</c:v>
                </c:pt>
                <c:pt idx="6">
                  <c:v>SVK-€01</c:v>
                </c:pt>
                <c:pt idx="7">
                  <c:v>SMR-€02</c:v>
                </c:pt>
                <c:pt idx="8">
                  <c:v>SMR-€20</c:v>
                </c:pt>
              </c:strCache>
            </c:strRef>
          </c:cat>
          <c:val>
            <c:numRef>
              <c:f>'Munka1 (5)'!$I$2:$I$10</c:f>
              <c:numCache>
                <c:formatCode>0.0000</c:formatCode>
                <c:ptCount val="9"/>
                <c:pt idx="0">
                  <c:v>5.0751430796935892E-4</c:v>
                </c:pt>
                <c:pt idx="1">
                  <c:v>-24.899147688365588</c:v>
                </c:pt>
                <c:pt idx="2">
                  <c:v>-24.898131117699108</c:v>
                </c:pt>
                <c:pt idx="3">
                  <c:v>-292.47777729455362</c:v>
                </c:pt>
                <c:pt idx="4">
                  <c:v>1.3473748310843803E-4</c:v>
                </c:pt>
                <c:pt idx="5">
                  <c:v>317.37701013382105</c:v>
                </c:pt>
                <c:pt idx="6">
                  <c:v>-24.899073880683659</c:v>
                </c:pt>
                <c:pt idx="7">
                  <c:v>24.899815905886044</c:v>
                </c:pt>
                <c:pt idx="8">
                  <c:v>1228.1545029416441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78-42D6-8A79-27288B99E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1179264"/>
        <c:axId val="861170944"/>
      </c:barChart>
      <c:catAx>
        <c:axId val="86117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170944"/>
        <c:crosses val="autoZero"/>
        <c:auto val="1"/>
        <c:lblAlgn val="ctr"/>
        <c:lblOffset val="100"/>
        <c:noMultiLvlLbl val="0"/>
      </c:catAx>
      <c:valAx>
        <c:axId val="86117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17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'Idealitás2 (4)'!$S$3</c:f>
              <c:strCache>
                <c:ptCount val="1"/>
                <c:pt idx="0">
                  <c:v>Sebesség 3 modell-B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3091207349081365E-2"/>
                  <c:y val="-0.407307888597258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'Idealitás2 (4)'!$R$4:$R$12</c:f>
              <c:strCache>
                <c:ptCount val="9"/>
                <c:pt idx="0">
                  <c:v>IRL-€02</c:v>
                </c:pt>
                <c:pt idx="1">
                  <c:v>IRL-€20</c:v>
                </c:pt>
                <c:pt idx="2">
                  <c:v>IRL-€01</c:v>
                </c:pt>
                <c:pt idx="3">
                  <c:v>SVK-€02</c:v>
                </c:pt>
                <c:pt idx="4">
                  <c:v>SVK-€20</c:v>
                </c:pt>
                <c:pt idx="5">
                  <c:v>SMR-€01</c:v>
                </c:pt>
                <c:pt idx="6">
                  <c:v>SVK-€01</c:v>
                </c:pt>
                <c:pt idx="7">
                  <c:v>SMR-€02</c:v>
                </c:pt>
                <c:pt idx="8">
                  <c:v>SMR-€20</c:v>
                </c:pt>
              </c:strCache>
            </c:strRef>
          </c:cat>
          <c:val>
            <c:numRef>
              <c:f>'Idealitás2 (4)'!$S$4:$S$12</c:f>
              <c:numCache>
                <c:formatCode>0.0</c:formatCode>
                <c:ptCount val="9"/>
                <c:pt idx="0">
                  <c:v>96.750135505898697</c:v>
                </c:pt>
                <c:pt idx="1">
                  <c:v>-107.19997738666461</c:v>
                </c:pt>
                <c:pt idx="2">
                  <c:v>52.800022613335386</c:v>
                </c:pt>
                <c:pt idx="3">
                  <c:v>-406.19997738666461</c:v>
                </c:pt>
                <c:pt idx="4">
                  <c:v>-140.2498644941013</c:v>
                </c:pt>
                <c:pt idx="5">
                  <c:v>200.75013550589881</c:v>
                </c:pt>
                <c:pt idx="6">
                  <c:v>64.800022613335386</c:v>
                </c:pt>
                <c:pt idx="7">
                  <c:v>395.80002261333539</c:v>
                </c:pt>
                <c:pt idx="8">
                  <c:v>-157.2498644941013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0-420A-B5BC-48BE48DB5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1053632"/>
        <c:axId val="861061120"/>
      </c:barChart>
      <c:catAx>
        <c:axId val="8610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61120"/>
        <c:crosses val="autoZero"/>
        <c:auto val="1"/>
        <c:lblAlgn val="ctr"/>
        <c:lblOffset val="100"/>
        <c:noMultiLvlLbl val="0"/>
      </c:catAx>
      <c:valAx>
        <c:axId val="86106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5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840266841644793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'Munka1 (6)'!$M$39</c:f>
              <c:strCache>
                <c:ptCount val="1"/>
                <c:pt idx="0">
                  <c:v>Idealitás index modell-A sebesség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0869641294838141E-2"/>
                  <c:y val="-0.478131743948673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strRef>
              <c:f>'Munka1 (6)'!$L$40:$L$48</c:f>
              <c:strCache>
                <c:ptCount val="9"/>
                <c:pt idx="0">
                  <c:v>IRL-€02</c:v>
                </c:pt>
                <c:pt idx="1">
                  <c:v>IRL-€20</c:v>
                </c:pt>
                <c:pt idx="2">
                  <c:v>IRL-€01</c:v>
                </c:pt>
                <c:pt idx="3">
                  <c:v>SVK-€02</c:v>
                </c:pt>
                <c:pt idx="4">
                  <c:v>SVK-€20</c:v>
                </c:pt>
                <c:pt idx="5">
                  <c:v>SMR-€01</c:v>
                </c:pt>
                <c:pt idx="6">
                  <c:v>SVK-€01</c:v>
                </c:pt>
                <c:pt idx="7">
                  <c:v>SMR-€02</c:v>
                </c:pt>
                <c:pt idx="8">
                  <c:v>SMR-€20</c:v>
                </c:pt>
              </c:strCache>
            </c:strRef>
          </c:cat>
          <c:val>
            <c:numRef>
              <c:f>'Munka1 (6)'!$M$40:$M$48</c:f>
              <c:numCache>
                <c:formatCode>0</c:formatCode>
                <c:ptCount val="9"/>
                <c:pt idx="0">
                  <c:v>998.999998346859</c:v>
                </c:pt>
                <c:pt idx="1">
                  <c:v>1000.9999985911332</c:v>
                </c:pt>
                <c:pt idx="2">
                  <c:v>1000.999998499743</c:v>
                </c:pt>
                <c:pt idx="3">
                  <c:v>1003.666665189372</c:v>
                </c:pt>
                <c:pt idx="4">
                  <c:v>1008.9999984540151</c:v>
                </c:pt>
                <c:pt idx="5">
                  <c:v>987.66666518933471</c:v>
                </c:pt>
                <c:pt idx="6">
                  <c:v>1006.6666651895864</c:v>
                </c:pt>
                <c:pt idx="7">
                  <c:v>996.99999863723974</c:v>
                </c:pt>
                <c:pt idx="8">
                  <c:v>994.99999845434331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C-4087-8B77-98497FEC9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1054880"/>
        <c:axId val="861065696"/>
      </c:barChart>
      <c:catAx>
        <c:axId val="86105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65696"/>
        <c:crosses val="autoZero"/>
        <c:auto val="1"/>
        <c:lblAlgn val="ctr"/>
        <c:lblOffset val="100"/>
        <c:noMultiLvlLbl val="0"/>
      </c:catAx>
      <c:valAx>
        <c:axId val="86106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5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046318897637795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'Idealitás2 (6)'!$J$40</c:f>
              <c:strCache>
                <c:ptCount val="1"/>
                <c:pt idx="0">
                  <c:v>Idealitás index modell-B sebesség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8099081364829396E-2"/>
                  <c:y val="-0.239032152230971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'Idealitás2 (6)'!$I$41:$I$49</c:f>
              <c:strCache>
                <c:ptCount val="9"/>
                <c:pt idx="0">
                  <c:v>IRL-€02</c:v>
                </c:pt>
                <c:pt idx="1">
                  <c:v>IRL-€20</c:v>
                </c:pt>
                <c:pt idx="2">
                  <c:v>IRL-€01</c:v>
                </c:pt>
                <c:pt idx="3">
                  <c:v>SVK-€02</c:v>
                </c:pt>
                <c:pt idx="4">
                  <c:v>SVK-€20</c:v>
                </c:pt>
                <c:pt idx="5">
                  <c:v>SMR-€01</c:v>
                </c:pt>
                <c:pt idx="6">
                  <c:v>SVK-€01</c:v>
                </c:pt>
                <c:pt idx="7">
                  <c:v>SMR-€02</c:v>
                </c:pt>
                <c:pt idx="8">
                  <c:v>SMR-€20</c:v>
                </c:pt>
              </c:strCache>
            </c:strRef>
          </c:cat>
          <c:val>
            <c:numRef>
              <c:f>'Idealitás2 (6)'!$J$41:$J$49</c:f>
              <c:numCache>
                <c:formatCode>0</c:formatCode>
                <c:ptCount val="9"/>
                <c:pt idx="0">
                  <c:v>989.62499989418768</c:v>
                </c:pt>
                <c:pt idx="1">
                  <c:v>1007.6249998941878</c:v>
                </c:pt>
                <c:pt idx="2">
                  <c:v>1006.6249998941878</c:v>
                </c:pt>
                <c:pt idx="3">
                  <c:v>1005.6249998941878</c:v>
                </c:pt>
                <c:pt idx="4">
                  <c:v>1000.6249998941878</c:v>
                </c:pt>
                <c:pt idx="5">
                  <c:v>981.62499989418779</c:v>
                </c:pt>
                <c:pt idx="6">
                  <c:v>1003.6249998941876</c:v>
                </c:pt>
                <c:pt idx="7">
                  <c:v>1004.6249998941876</c:v>
                </c:pt>
                <c:pt idx="8">
                  <c:v>999.99999990398578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FA-4E41-8120-BFBA06138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3697984"/>
        <c:axId val="1073690080"/>
      </c:barChart>
      <c:catAx>
        <c:axId val="107369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690080"/>
        <c:crosses val="autoZero"/>
        <c:auto val="1"/>
        <c:lblAlgn val="ctr"/>
        <c:lblOffset val="100"/>
        <c:noMultiLvlLbl val="0"/>
      </c:catAx>
      <c:valAx>
        <c:axId val="107369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69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3520778652668418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'Idealitás2 (7)'!$J$40</c:f>
              <c:strCache>
                <c:ptCount val="1"/>
                <c:pt idx="0">
                  <c:v>Idealitás index modell-B sebesség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7099081364829394E-2"/>
                  <c:y val="-0.295544619422572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'Idealitás2 (7)'!$I$41:$I$49</c:f>
              <c:strCache>
                <c:ptCount val="9"/>
                <c:pt idx="0">
                  <c:v>IRL-€02</c:v>
                </c:pt>
                <c:pt idx="1">
                  <c:v>IRL-€20</c:v>
                </c:pt>
                <c:pt idx="2">
                  <c:v>IRL-€01</c:v>
                </c:pt>
                <c:pt idx="3">
                  <c:v>SVK-€02</c:v>
                </c:pt>
                <c:pt idx="4">
                  <c:v>SVK-€20</c:v>
                </c:pt>
                <c:pt idx="5">
                  <c:v>SMR-€01</c:v>
                </c:pt>
                <c:pt idx="6">
                  <c:v>SVK-€01</c:v>
                </c:pt>
                <c:pt idx="7">
                  <c:v>SMR-€02</c:v>
                </c:pt>
                <c:pt idx="8">
                  <c:v>SMR-€20</c:v>
                </c:pt>
              </c:strCache>
            </c:strRef>
          </c:cat>
          <c:val>
            <c:numRef>
              <c:f>'Idealitás2 (7)'!$J$41:$J$49</c:f>
              <c:numCache>
                <c:formatCode>0</c:formatCode>
                <c:ptCount val="9"/>
                <c:pt idx="0">
                  <c:v>998.66666455627092</c:v>
                </c:pt>
                <c:pt idx="1">
                  <c:v>1003.4999972853821</c:v>
                </c:pt>
                <c:pt idx="2">
                  <c:v>999.99999778072265</c:v>
                </c:pt>
                <c:pt idx="3">
                  <c:v>999.99999811653959</c:v>
                </c:pt>
                <c:pt idx="4">
                  <c:v>996.4999972850685</c:v>
                </c:pt>
                <c:pt idx="5">
                  <c:v>992.66666455607287</c:v>
                </c:pt>
                <c:pt idx="6">
                  <c:v>999.99999772737942</c:v>
                </c:pt>
                <c:pt idx="7">
                  <c:v>1008.6666645569354</c:v>
                </c:pt>
                <c:pt idx="8">
                  <c:v>999.9999976292163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6-4FD9-AA9F-09095F5E0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3755808"/>
        <c:axId val="1073754144"/>
      </c:barChart>
      <c:catAx>
        <c:axId val="10737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754144"/>
        <c:crosses val="autoZero"/>
        <c:auto val="1"/>
        <c:lblAlgn val="ctr"/>
        <c:lblOffset val="100"/>
        <c:noMultiLvlLbl val="0"/>
      </c:catAx>
      <c:valAx>
        <c:axId val="107375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75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'Záró Modell'!$M$15</c:f>
              <c:strCache>
                <c:ptCount val="1"/>
                <c:pt idx="0">
                  <c:v>Idealitás Záró Modell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0876859142607178E-2"/>
                  <c:y val="-0.286465077282006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'Záró Modell'!$L$16:$L$24</c:f>
              <c:strCache>
                <c:ptCount val="9"/>
                <c:pt idx="0">
                  <c:v>IRL-€02</c:v>
                </c:pt>
                <c:pt idx="1">
                  <c:v>IRL-€20</c:v>
                </c:pt>
                <c:pt idx="2">
                  <c:v>IRL-€01</c:v>
                </c:pt>
                <c:pt idx="3">
                  <c:v>SVK-€02</c:v>
                </c:pt>
                <c:pt idx="4">
                  <c:v>SVK-€20</c:v>
                </c:pt>
                <c:pt idx="5">
                  <c:v>SMR-€01</c:v>
                </c:pt>
                <c:pt idx="6">
                  <c:v>SVK-€01</c:v>
                </c:pt>
                <c:pt idx="7">
                  <c:v>SMR-€02</c:v>
                </c:pt>
                <c:pt idx="8">
                  <c:v>SMR-€20</c:v>
                </c:pt>
              </c:strCache>
            </c:strRef>
          </c:cat>
          <c:val>
            <c:numRef>
              <c:f>'Záró Modell'!$M$16:$M$24</c:f>
              <c:numCache>
                <c:formatCode>General</c:formatCode>
                <c:ptCount val="9"/>
                <c:pt idx="0">
                  <c:v>997.7</c:v>
                </c:pt>
                <c:pt idx="1">
                  <c:v>997.7</c:v>
                </c:pt>
                <c:pt idx="2">
                  <c:v>997.7</c:v>
                </c:pt>
                <c:pt idx="3">
                  <c:v>976.8</c:v>
                </c:pt>
                <c:pt idx="4">
                  <c:v>997.7</c:v>
                </c:pt>
                <c:pt idx="5">
                  <c:v>997.7</c:v>
                </c:pt>
                <c:pt idx="6">
                  <c:v>1018.7</c:v>
                </c:pt>
                <c:pt idx="7">
                  <c:v>1018.2</c:v>
                </c:pt>
                <c:pt idx="8">
                  <c:v>997.7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0B-485C-A247-43134A991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1173856"/>
        <c:axId val="861158048"/>
      </c:barChart>
      <c:catAx>
        <c:axId val="861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158048"/>
        <c:crosses val="autoZero"/>
        <c:auto val="1"/>
        <c:lblAlgn val="ctr"/>
        <c:lblOffset val="100"/>
        <c:noMultiLvlLbl val="0"/>
      </c:catAx>
      <c:valAx>
        <c:axId val="86115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17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'SVK20'!$D$1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'SVK20'!$D$2:$D$72</c:f>
              <c:numCache>
                <c:formatCode>General</c:formatCode>
                <c:ptCount val="71"/>
                <c:pt idx="0">
                  <c:v>1408</c:v>
                </c:pt>
                <c:pt idx="1">
                  <c:v>1403.20007324218</c:v>
                </c:pt>
                <c:pt idx="2">
                  <c:v>1390.40002441406</c:v>
                </c:pt>
                <c:pt idx="3">
                  <c:v>1368.80004882812</c:v>
                </c:pt>
                <c:pt idx="4">
                  <c:v>1326.40002441406</c:v>
                </c:pt>
                <c:pt idx="5">
                  <c:v>1278.40002441406</c:v>
                </c:pt>
                <c:pt idx="6">
                  <c:v>1224</c:v>
                </c:pt>
                <c:pt idx="7">
                  <c:v>1174.40002441406</c:v>
                </c:pt>
                <c:pt idx="8">
                  <c:v>1104.80004882812</c:v>
                </c:pt>
                <c:pt idx="9">
                  <c:v>1056.80004882812</c:v>
                </c:pt>
                <c:pt idx="10">
                  <c:v>1004</c:v>
                </c:pt>
                <c:pt idx="11">
                  <c:v>976</c:v>
                </c:pt>
                <c:pt idx="12">
                  <c:v>938.40002441406205</c:v>
                </c:pt>
                <c:pt idx="13">
                  <c:v>906.40002441406205</c:v>
                </c:pt>
                <c:pt idx="14">
                  <c:v>890.40002441406205</c:v>
                </c:pt>
                <c:pt idx="15">
                  <c:v>879.20001220703102</c:v>
                </c:pt>
                <c:pt idx="16">
                  <c:v>875.20001220703102</c:v>
                </c:pt>
                <c:pt idx="17">
                  <c:v>872</c:v>
                </c:pt>
                <c:pt idx="18">
                  <c:v>869.60003662109295</c:v>
                </c:pt>
                <c:pt idx="19">
                  <c:v>868</c:v>
                </c:pt>
                <c:pt idx="20">
                  <c:v>865.60003662109295</c:v>
                </c:pt>
                <c:pt idx="21">
                  <c:v>863.20001220703102</c:v>
                </c:pt>
                <c:pt idx="22">
                  <c:v>860.79998779296795</c:v>
                </c:pt>
                <c:pt idx="23">
                  <c:v>857.60003662109295</c:v>
                </c:pt>
                <c:pt idx="24">
                  <c:v>844</c:v>
                </c:pt>
                <c:pt idx="25">
                  <c:v>838.40002441406205</c:v>
                </c:pt>
                <c:pt idx="26">
                  <c:v>831.20001220703102</c:v>
                </c:pt>
                <c:pt idx="27">
                  <c:v>823.20001220703102</c:v>
                </c:pt>
                <c:pt idx="28">
                  <c:v>814.40002441406205</c:v>
                </c:pt>
                <c:pt idx="29">
                  <c:v>806.40002441406205</c:v>
                </c:pt>
                <c:pt idx="30">
                  <c:v>800</c:v>
                </c:pt>
                <c:pt idx="31">
                  <c:v>795.20001220703102</c:v>
                </c:pt>
                <c:pt idx="32">
                  <c:v>792</c:v>
                </c:pt>
                <c:pt idx="33">
                  <c:v>787.20001220703102</c:v>
                </c:pt>
                <c:pt idx="34">
                  <c:v>783.20001220703102</c:v>
                </c:pt>
                <c:pt idx="35">
                  <c:v>781.60003662109295</c:v>
                </c:pt>
                <c:pt idx="36">
                  <c:v>778.40002441406205</c:v>
                </c:pt>
                <c:pt idx="37">
                  <c:v>776.79998779296795</c:v>
                </c:pt>
                <c:pt idx="38">
                  <c:v>775.20001220703102</c:v>
                </c:pt>
                <c:pt idx="39">
                  <c:v>772.79998779296795</c:v>
                </c:pt>
                <c:pt idx="40">
                  <c:v>769.60003662109295</c:v>
                </c:pt>
                <c:pt idx="41">
                  <c:v>766.40002441406205</c:v>
                </c:pt>
                <c:pt idx="42">
                  <c:v>761.60003662109295</c:v>
                </c:pt>
                <c:pt idx="43">
                  <c:v>757.60003662109295</c:v>
                </c:pt>
                <c:pt idx="44">
                  <c:v>752.79998779296795</c:v>
                </c:pt>
                <c:pt idx="45">
                  <c:v>751.20001220703102</c:v>
                </c:pt>
                <c:pt idx="46">
                  <c:v>746.40002441406205</c:v>
                </c:pt>
                <c:pt idx="47">
                  <c:v>743.20001220703102</c:v>
                </c:pt>
                <c:pt idx="48">
                  <c:v>740</c:v>
                </c:pt>
                <c:pt idx="49">
                  <c:v>736.79998779296795</c:v>
                </c:pt>
                <c:pt idx="50">
                  <c:v>734.40002441406205</c:v>
                </c:pt>
                <c:pt idx="51">
                  <c:v>732</c:v>
                </c:pt>
                <c:pt idx="52">
                  <c:v>729.60003662109295</c:v>
                </c:pt>
                <c:pt idx="53">
                  <c:v>727.20001220703102</c:v>
                </c:pt>
                <c:pt idx="54">
                  <c:v>724.79998779296795</c:v>
                </c:pt>
                <c:pt idx="55">
                  <c:v>723.20001220703102</c:v>
                </c:pt>
                <c:pt idx="56">
                  <c:v>720.79998779296795</c:v>
                </c:pt>
                <c:pt idx="57">
                  <c:v>718.40002441406205</c:v>
                </c:pt>
                <c:pt idx="58">
                  <c:v>716.79998779296795</c:v>
                </c:pt>
                <c:pt idx="59">
                  <c:v>715.20001220703102</c:v>
                </c:pt>
                <c:pt idx="60">
                  <c:v>713.60003662109295</c:v>
                </c:pt>
                <c:pt idx="61">
                  <c:v>711.20001220703102</c:v>
                </c:pt>
                <c:pt idx="62">
                  <c:v>708.79998779296795</c:v>
                </c:pt>
                <c:pt idx="63">
                  <c:v>707.20001220703102</c:v>
                </c:pt>
                <c:pt idx="64">
                  <c:v>704.79998779296795</c:v>
                </c:pt>
                <c:pt idx="65">
                  <c:v>702.40002441406205</c:v>
                </c:pt>
                <c:pt idx="66">
                  <c:v>700.79998779296795</c:v>
                </c:pt>
                <c:pt idx="67">
                  <c:v>699.20001220703102</c:v>
                </c:pt>
                <c:pt idx="68">
                  <c:v>696.79998779296795</c:v>
                </c:pt>
                <c:pt idx="69">
                  <c:v>695.20001220703102</c:v>
                </c:pt>
                <c:pt idx="70">
                  <c:v>695.20001220703102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1-44BA-A475-A2DE88E2F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9742639"/>
        <c:axId val="1929743055"/>
      </c:barChart>
      <c:catAx>
        <c:axId val="19297426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43055"/>
        <c:crosses val="autoZero"/>
        <c:auto val="1"/>
        <c:lblAlgn val="ctr"/>
        <c:lblOffset val="100"/>
        <c:noMultiLvlLbl val="0"/>
      </c:catAx>
      <c:valAx>
        <c:axId val="192974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4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'SVK20'!$E$1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'SVK20'!$E$2:$E$72</c:f>
              <c:numCache>
                <c:formatCode>General</c:formatCode>
                <c:ptCount val="71"/>
                <c:pt idx="0">
                  <c:v>397</c:v>
                </c:pt>
                <c:pt idx="1">
                  <c:v>397.80001831054602</c:v>
                </c:pt>
                <c:pt idx="2">
                  <c:v>401</c:v>
                </c:pt>
                <c:pt idx="3">
                  <c:v>405</c:v>
                </c:pt>
                <c:pt idx="4">
                  <c:v>412.20001220703102</c:v>
                </c:pt>
                <c:pt idx="5">
                  <c:v>418.600006103515</c:v>
                </c:pt>
                <c:pt idx="6">
                  <c:v>424.20001220703102</c:v>
                </c:pt>
                <c:pt idx="7">
                  <c:v>429</c:v>
                </c:pt>
                <c:pt idx="8">
                  <c:v>435.39999389648398</c:v>
                </c:pt>
                <c:pt idx="9">
                  <c:v>436.20001220703102</c:v>
                </c:pt>
                <c:pt idx="10">
                  <c:v>436.20001220703102</c:v>
                </c:pt>
                <c:pt idx="11">
                  <c:v>436.20001220703102</c:v>
                </c:pt>
                <c:pt idx="12">
                  <c:v>436.20001220703102</c:v>
                </c:pt>
                <c:pt idx="13">
                  <c:v>436.20001220703102</c:v>
                </c:pt>
                <c:pt idx="14">
                  <c:v>436.20001220703102</c:v>
                </c:pt>
                <c:pt idx="15">
                  <c:v>436.20001220703102</c:v>
                </c:pt>
                <c:pt idx="16">
                  <c:v>436.20001220703102</c:v>
                </c:pt>
                <c:pt idx="17">
                  <c:v>437.80001831054602</c:v>
                </c:pt>
                <c:pt idx="18">
                  <c:v>438.600006103515</c:v>
                </c:pt>
                <c:pt idx="19">
                  <c:v>440.20001220703102</c:v>
                </c:pt>
                <c:pt idx="20">
                  <c:v>441</c:v>
                </c:pt>
                <c:pt idx="21">
                  <c:v>442.60006713867102</c:v>
                </c:pt>
                <c:pt idx="22">
                  <c:v>445.80001831054602</c:v>
                </c:pt>
                <c:pt idx="23">
                  <c:v>449</c:v>
                </c:pt>
                <c:pt idx="24">
                  <c:v>461.80001831054602</c:v>
                </c:pt>
                <c:pt idx="25">
                  <c:v>467.39999389648398</c:v>
                </c:pt>
                <c:pt idx="26">
                  <c:v>473.80001831054602</c:v>
                </c:pt>
                <c:pt idx="27">
                  <c:v>479.39999389648398</c:v>
                </c:pt>
                <c:pt idx="28">
                  <c:v>484.20001220703102</c:v>
                </c:pt>
                <c:pt idx="29">
                  <c:v>488.20001220703102</c:v>
                </c:pt>
                <c:pt idx="30">
                  <c:v>491.39999389648398</c:v>
                </c:pt>
                <c:pt idx="31">
                  <c:v>492.20001220703102</c:v>
                </c:pt>
                <c:pt idx="32">
                  <c:v>492.20001220703102</c:v>
                </c:pt>
                <c:pt idx="33">
                  <c:v>492.20001220703102</c:v>
                </c:pt>
                <c:pt idx="34">
                  <c:v>491.39999389648398</c:v>
                </c:pt>
                <c:pt idx="35">
                  <c:v>491.39999389648398</c:v>
                </c:pt>
                <c:pt idx="36">
                  <c:v>491.39999389648398</c:v>
                </c:pt>
                <c:pt idx="37">
                  <c:v>491.39999389648398</c:v>
                </c:pt>
                <c:pt idx="38">
                  <c:v>491.39999389648398</c:v>
                </c:pt>
                <c:pt idx="39">
                  <c:v>491.39999389648398</c:v>
                </c:pt>
                <c:pt idx="40">
                  <c:v>490.60006713867102</c:v>
                </c:pt>
                <c:pt idx="41">
                  <c:v>489</c:v>
                </c:pt>
                <c:pt idx="42">
                  <c:v>488.20001220703102</c:v>
                </c:pt>
                <c:pt idx="43">
                  <c:v>486.60006713867102</c:v>
                </c:pt>
                <c:pt idx="44">
                  <c:v>484.20001220703102</c:v>
                </c:pt>
                <c:pt idx="45">
                  <c:v>484.20001220703102</c:v>
                </c:pt>
                <c:pt idx="46">
                  <c:v>483.39999389648398</c:v>
                </c:pt>
                <c:pt idx="47">
                  <c:v>483.39999389648398</c:v>
                </c:pt>
                <c:pt idx="48">
                  <c:v>482.60006713867102</c:v>
                </c:pt>
                <c:pt idx="49">
                  <c:v>482.60006713867102</c:v>
                </c:pt>
                <c:pt idx="50">
                  <c:v>481.80001831054602</c:v>
                </c:pt>
                <c:pt idx="51">
                  <c:v>481.80001831054602</c:v>
                </c:pt>
                <c:pt idx="52">
                  <c:v>481.80001831054602</c:v>
                </c:pt>
                <c:pt idx="53">
                  <c:v>481.80001831054602</c:v>
                </c:pt>
                <c:pt idx="54">
                  <c:v>481.80001831054602</c:v>
                </c:pt>
                <c:pt idx="55">
                  <c:v>481.80001831054602</c:v>
                </c:pt>
                <c:pt idx="56">
                  <c:v>481.80001831054602</c:v>
                </c:pt>
                <c:pt idx="57">
                  <c:v>481.80001831054602</c:v>
                </c:pt>
                <c:pt idx="58">
                  <c:v>481.80001831054602</c:v>
                </c:pt>
                <c:pt idx="59">
                  <c:v>481.80001831054602</c:v>
                </c:pt>
                <c:pt idx="60">
                  <c:v>481.80001831054602</c:v>
                </c:pt>
                <c:pt idx="61">
                  <c:v>481.80001831054602</c:v>
                </c:pt>
                <c:pt idx="62">
                  <c:v>481.80001831054602</c:v>
                </c:pt>
                <c:pt idx="63">
                  <c:v>481.80001831054602</c:v>
                </c:pt>
                <c:pt idx="64">
                  <c:v>481.80001831054602</c:v>
                </c:pt>
                <c:pt idx="65">
                  <c:v>481.80001831054602</c:v>
                </c:pt>
                <c:pt idx="66">
                  <c:v>481.80001831054602</c:v>
                </c:pt>
                <c:pt idx="67">
                  <c:v>481.80001831054602</c:v>
                </c:pt>
                <c:pt idx="68">
                  <c:v>481.80001831054602</c:v>
                </c:pt>
                <c:pt idx="69">
                  <c:v>481.80001831054602</c:v>
                </c:pt>
                <c:pt idx="70">
                  <c:v>481.80001831054602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6-4D70-BD1B-09608A8ED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9739311"/>
        <c:axId val="1872874623"/>
      </c:barChart>
      <c:catAx>
        <c:axId val="19297393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874623"/>
        <c:crosses val="autoZero"/>
        <c:auto val="1"/>
        <c:lblAlgn val="ctr"/>
        <c:lblOffset val="100"/>
        <c:noMultiLvlLbl val="0"/>
      </c:catAx>
      <c:valAx>
        <c:axId val="187287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3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'SVK2'!$D$1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'SVK2'!$D$2:$D$207</c:f>
              <c:numCache>
                <c:formatCode>General</c:formatCode>
                <c:ptCount val="206"/>
                <c:pt idx="0">
                  <c:v>1380</c:v>
                </c:pt>
                <c:pt idx="1">
                  <c:v>1379.20007324218</c:v>
                </c:pt>
                <c:pt idx="2">
                  <c:v>1376.80004882812</c:v>
                </c:pt>
                <c:pt idx="3">
                  <c:v>1368</c:v>
                </c:pt>
                <c:pt idx="4">
                  <c:v>1350.40002441406</c:v>
                </c:pt>
                <c:pt idx="5">
                  <c:v>1328</c:v>
                </c:pt>
                <c:pt idx="6">
                  <c:v>1284.80004882812</c:v>
                </c:pt>
                <c:pt idx="7">
                  <c:v>1243.20007324218</c:v>
                </c:pt>
                <c:pt idx="8">
                  <c:v>1207.20007324218</c:v>
                </c:pt>
                <c:pt idx="9">
                  <c:v>1150.40002441406</c:v>
                </c:pt>
                <c:pt idx="10">
                  <c:v>1091.20007324218</c:v>
                </c:pt>
                <c:pt idx="11">
                  <c:v>1031.20007324218</c:v>
                </c:pt>
                <c:pt idx="12">
                  <c:v>968.79998779296795</c:v>
                </c:pt>
                <c:pt idx="13">
                  <c:v>921.60003662109295</c:v>
                </c:pt>
                <c:pt idx="14">
                  <c:v>877.60003662109295</c:v>
                </c:pt>
                <c:pt idx="15">
                  <c:v>855.20001220703102</c:v>
                </c:pt>
                <c:pt idx="16">
                  <c:v>832</c:v>
                </c:pt>
                <c:pt idx="17">
                  <c:v>814.40002441406205</c:v>
                </c:pt>
                <c:pt idx="18">
                  <c:v>804.79998779296795</c:v>
                </c:pt>
                <c:pt idx="19">
                  <c:v>799.20001220703102</c:v>
                </c:pt>
                <c:pt idx="20">
                  <c:v>797.60003662109295</c:v>
                </c:pt>
                <c:pt idx="21">
                  <c:v>796</c:v>
                </c:pt>
                <c:pt idx="22">
                  <c:v>795.20001220703102</c:v>
                </c:pt>
                <c:pt idx="23">
                  <c:v>794.40002441406205</c:v>
                </c:pt>
                <c:pt idx="24">
                  <c:v>792.79998779296795</c:v>
                </c:pt>
                <c:pt idx="25">
                  <c:v>792</c:v>
                </c:pt>
                <c:pt idx="26">
                  <c:v>792</c:v>
                </c:pt>
                <c:pt idx="27">
                  <c:v>791.20001220703102</c:v>
                </c:pt>
                <c:pt idx="28">
                  <c:v>788.79998779296795</c:v>
                </c:pt>
                <c:pt idx="29">
                  <c:v>785.60003662109295</c:v>
                </c:pt>
                <c:pt idx="30">
                  <c:v>779.20001220703102</c:v>
                </c:pt>
                <c:pt idx="31">
                  <c:v>774.40002441406205</c:v>
                </c:pt>
                <c:pt idx="32">
                  <c:v>767.20001220703102</c:v>
                </c:pt>
                <c:pt idx="33">
                  <c:v>758.40002441406205</c:v>
                </c:pt>
                <c:pt idx="34">
                  <c:v>746.40002441406205</c:v>
                </c:pt>
                <c:pt idx="35">
                  <c:v>733.60003662109295</c:v>
                </c:pt>
                <c:pt idx="36">
                  <c:v>724</c:v>
                </c:pt>
                <c:pt idx="37">
                  <c:v>712</c:v>
                </c:pt>
                <c:pt idx="38">
                  <c:v>704.79998779296795</c:v>
                </c:pt>
                <c:pt idx="39">
                  <c:v>696</c:v>
                </c:pt>
                <c:pt idx="40">
                  <c:v>691.20001220703102</c:v>
                </c:pt>
                <c:pt idx="41">
                  <c:v>688.79998779296795</c:v>
                </c:pt>
                <c:pt idx="42">
                  <c:v>687.20001220703102</c:v>
                </c:pt>
                <c:pt idx="43">
                  <c:v>684.79998779296795</c:v>
                </c:pt>
                <c:pt idx="44">
                  <c:v>683.20001220703102</c:v>
                </c:pt>
                <c:pt idx="45">
                  <c:v>680</c:v>
                </c:pt>
                <c:pt idx="46">
                  <c:v>678.40002441406205</c:v>
                </c:pt>
                <c:pt idx="47">
                  <c:v>676</c:v>
                </c:pt>
                <c:pt idx="48">
                  <c:v>674.40002441406205</c:v>
                </c:pt>
                <c:pt idx="49">
                  <c:v>671.20001220703102</c:v>
                </c:pt>
                <c:pt idx="50">
                  <c:v>669.60003662109295</c:v>
                </c:pt>
                <c:pt idx="51">
                  <c:v>666.40002441406205</c:v>
                </c:pt>
                <c:pt idx="52">
                  <c:v>662.40002441406205</c:v>
                </c:pt>
                <c:pt idx="53">
                  <c:v>658.40002441406205</c:v>
                </c:pt>
                <c:pt idx="54">
                  <c:v>654.40002441406205</c:v>
                </c:pt>
                <c:pt idx="55">
                  <c:v>648.79998779296795</c:v>
                </c:pt>
                <c:pt idx="56">
                  <c:v>645.60003662109295</c:v>
                </c:pt>
                <c:pt idx="57">
                  <c:v>643.20001220703102</c:v>
                </c:pt>
                <c:pt idx="58">
                  <c:v>640.79998779296795</c:v>
                </c:pt>
                <c:pt idx="59">
                  <c:v>638.40002441406205</c:v>
                </c:pt>
                <c:pt idx="60">
                  <c:v>635.20001220703102</c:v>
                </c:pt>
                <c:pt idx="61">
                  <c:v>632.79998779296795</c:v>
                </c:pt>
                <c:pt idx="62">
                  <c:v>630.40002441406205</c:v>
                </c:pt>
                <c:pt idx="63">
                  <c:v>629.60003662109295</c:v>
                </c:pt>
                <c:pt idx="64">
                  <c:v>627.20001220703102</c:v>
                </c:pt>
                <c:pt idx="65">
                  <c:v>625.60003662109295</c:v>
                </c:pt>
                <c:pt idx="66">
                  <c:v>623.20001220703102</c:v>
                </c:pt>
                <c:pt idx="67">
                  <c:v>620.79998779296795</c:v>
                </c:pt>
                <c:pt idx="68">
                  <c:v>619.20001220703102</c:v>
                </c:pt>
                <c:pt idx="69">
                  <c:v>617.60003662109295</c:v>
                </c:pt>
                <c:pt idx="70">
                  <c:v>616.79998779296795</c:v>
                </c:pt>
                <c:pt idx="71">
                  <c:v>616</c:v>
                </c:pt>
                <c:pt idx="72">
                  <c:v>615.20001220703102</c:v>
                </c:pt>
                <c:pt idx="73">
                  <c:v>613.60003662109295</c:v>
                </c:pt>
                <c:pt idx="74">
                  <c:v>612</c:v>
                </c:pt>
                <c:pt idx="75">
                  <c:v>610.40002441406205</c:v>
                </c:pt>
                <c:pt idx="76">
                  <c:v>608.79998779296795</c:v>
                </c:pt>
                <c:pt idx="77">
                  <c:v>607.20001220703102</c:v>
                </c:pt>
                <c:pt idx="78">
                  <c:v>604.79998779296795</c:v>
                </c:pt>
                <c:pt idx="79">
                  <c:v>603.20001220703102</c:v>
                </c:pt>
                <c:pt idx="80">
                  <c:v>601.60003662109295</c:v>
                </c:pt>
                <c:pt idx="81">
                  <c:v>600</c:v>
                </c:pt>
                <c:pt idx="82">
                  <c:v>597.60003662109295</c:v>
                </c:pt>
                <c:pt idx="83">
                  <c:v>595.20001220703102</c:v>
                </c:pt>
                <c:pt idx="84">
                  <c:v>593.60003662109295</c:v>
                </c:pt>
                <c:pt idx="85">
                  <c:v>592.79998779296795</c:v>
                </c:pt>
                <c:pt idx="86">
                  <c:v>590.40002441406205</c:v>
                </c:pt>
                <c:pt idx="87">
                  <c:v>588</c:v>
                </c:pt>
                <c:pt idx="88">
                  <c:v>586.40002441406205</c:v>
                </c:pt>
                <c:pt idx="89">
                  <c:v>584</c:v>
                </c:pt>
                <c:pt idx="90">
                  <c:v>581.60003662109295</c:v>
                </c:pt>
                <c:pt idx="91">
                  <c:v>579.20001220703102</c:v>
                </c:pt>
                <c:pt idx="92">
                  <c:v>578.40002441406205</c:v>
                </c:pt>
                <c:pt idx="93">
                  <c:v>576</c:v>
                </c:pt>
                <c:pt idx="94">
                  <c:v>572.79998779296795</c:v>
                </c:pt>
                <c:pt idx="95">
                  <c:v>571.20001220703102</c:v>
                </c:pt>
                <c:pt idx="96">
                  <c:v>568.79998779296795</c:v>
                </c:pt>
                <c:pt idx="97">
                  <c:v>565.60003662109295</c:v>
                </c:pt>
                <c:pt idx="98">
                  <c:v>564.79998779296795</c:v>
                </c:pt>
                <c:pt idx="99">
                  <c:v>562.40002441406205</c:v>
                </c:pt>
                <c:pt idx="100">
                  <c:v>560</c:v>
                </c:pt>
                <c:pt idx="101">
                  <c:v>557.60003662109295</c:v>
                </c:pt>
                <c:pt idx="102">
                  <c:v>554.40002441406205</c:v>
                </c:pt>
                <c:pt idx="103">
                  <c:v>551.20001220703102</c:v>
                </c:pt>
                <c:pt idx="104">
                  <c:v>548</c:v>
                </c:pt>
                <c:pt idx="105">
                  <c:v>545.60003662109295</c:v>
                </c:pt>
                <c:pt idx="106">
                  <c:v>542.40002441406205</c:v>
                </c:pt>
                <c:pt idx="107">
                  <c:v>540</c:v>
                </c:pt>
                <c:pt idx="108">
                  <c:v>536.79998779296795</c:v>
                </c:pt>
                <c:pt idx="109">
                  <c:v>533.60003662109295</c:v>
                </c:pt>
                <c:pt idx="110">
                  <c:v>530.40002441406205</c:v>
                </c:pt>
                <c:pt idx="111">
                  <c:v>528</c:v>
                </c:pt>
                <c:pt idx="112">
                  <c:v>525.60003662109295</c:v>
                </c:pt>
                <c:pt idx="113">
                  <c:v>522.40002441406205</c:v>
                </c:pt>
                <c:pt idx="114">
                  <c:v>520.79998779296795</c:v>
                </c:pt>
                <c:pt idx="115">
                  <c:v>518.40002441406205</c:v>
                </c:pt>
                <c:pt idx="116">
                  <c:v>516</c:v>
                </c:pt>
                <c:pt idx="117">
                  <c:v>512.79998779296795</c:v>
                </c:pt>
                <c:pt idx="118">
                  <c:v>512</c:v>
                </c:pt>
                <c:pt idx="119">
                  <c:v>509.600006103515</c:v>
                </c:pt>
                <c:pt idx="120">
                  <c:v>507.20001220703102</c:v>
                </c:pt>
                <c:pt idx="121">
                  <c:v>505.600006103515</c:v>
                </c:pt>
                <c:pt idx="122">
                  <c:v>503.20001220703102</c:v>
                </c:pt>
                <c:pt idx="123">
                  <c:v>500.80001831054602</c:v>
                </c:pt>
                <c:pt idx="124">
                  <c:v>500</c:v>
                </c:pt>
                <c:pt idx="125">
                  <c:v>496.80001831054602</c:v>
                </c:pt>
                <c:pt idx="126">
                  <c:v>495.20001220703102</c:v>
                </c:pt>
                <c:pt idx="127">
                  <c:v>492.80001831054602</c:v>
                </c:pt>
                <c:pt idx="128">
                  <c:v>491.20001220703102</c:v>
                </c:pt>
                <c:pt idx="129">
                  <c:v>489.600006103515</c:v>
                </c:pt>
                <c:pt idx="130">
                  <c:v>487.20001220703102</c:v>
                </c:pt>
                <c:pt idx="131">
                  <c:v>484.80001831054602</c:v>
                </c:pt>
                <c:pt idx="132">
                  <c:v>483.20001220703102</c:v>
                </c:pt>
                <c:pt idx="133">
                  <c:v>480.80001831054602</c:v>
                </c:pt>
                <c:pt idx="134">
                  <c:v>479.20001220703102</c:v>
                </c:pt>
                <c:pt idx="135">
                  <c:v>477.600006103515</c:v>
                </c:pt>
                <c:pt idx="136">
                  <c:v>475.20001220703102</c:v>
                </c:pt>
                <c:pt idx="137">
                  <c:v>472.80001831054602</c:v>
                </c:pt>
                <c:pt idx="138">
                  <c:v>471.20001220703102</c:v>
                </c:pt>
                <c:pt idx="139">
                  <c:v>468.80001831054602</c:v>
                </c:pt>
                <c:pt idx="140">
                  <c:v>466.39999389648398</c:v>
                </c:pt>
                <c:pt idx="141">
                  <c:v>464.80001831054602</c:v>
                </c:pt>
                <c:pt idx="142">
                  <c:v>463.20001220703102</c:v>
                </c:pt>
                <c:pt idx="143">
                  <c:v>460.80001831054602</c:v>
                </c:pt>
                <c:pt idx="144">
                  <c:v>459.20001220703102</c:v>
                </c:pt>
                <c:pt idx="145">
                  <c:v>456.80001831054602</c:v>
                </c:pt>
                <c:pt idx="146">
                  <c:v>454.39999389648398</c:v>
                </c:pt>
                <c:pt idx="147">
                  <c:v>452.80001831054602</c:v>
                </c:pt>
                <c:pt idx="148">
                  <c:v>450.39999389648398</c:v>
                </c:pt>
                <c:pt idx="149">
                  <c:v>448.80001831054602</c:v>
                </c:pt>
                <c:pt idx="150">
                  <c:v>446.39999389648398</c:v>
                </c:pt>
                <c:pt idx="151">
                  <c:v>444.80001831054602</c:v>
                </c:pt>
                <c:pt idx="152">
                  <c:v>442.39999389648398</c:v>
                </c:pt>
                <c:pt idx="153">
                  <c:v>440</c:v>
                </c:pt>
                <c:pt idx="154">
                  <c:v>439.20001220703102</c:v>
                </c:pt>
                <c:pt idx="155">
                  <c:v>436.80001831054602</c:v>
                </c:pt>
                <c:pt idx="156">
                  <c:v>434.39999389648398</c:v>
                </c:pt>
                <c:pt idx="157">
                  <c:v>432.80001831054602</c:v>
                </c:pt>
                <c:pt idx="158">
                  <c:v>430.39999389648398</c:v>
                </c:pt>
                <c:pt idx="159">
                  <c:v>428</c:v>
                </c:pt>
                <c:pt idx="160">
                  <c:v>427.20001220703102</c:v>
                </c:pt>
                <c:pt idx="161">
                  <c:v>424</c:v>
                </c:pt>
                <c:pt idx="162">
                  <c:v>422.39999389648398</c:v>
                </c:pt>
                <c:pt idx="163">
                  <c:v>420.80001831054602</c:v>
                </c:pt>
                <c:pt idx="164">
                  <c:v>418.39999389648398</c:v>
                </c:pt>
                <c:pt idx="165">
                  <c:v>416.80001831054602</c:v>
                </c:pt>
                <c:pt idx="166">
                  <c:v>414.39999389648398</c:v>
                </c:pt>
                <c:pt idx="167">
                  <c:v>412</c:v>
                </c:pt>
                <c:pt idx="168">
                  <c:v>410.39999389648398</c:v>
                </c:pt>
                <c:pt idx="169">
                  <c:v>408</c:v>
                </c:pt>
                <c:pt idx="170">
                  <c:v>407.20001220703102</c:v>
                </c:pt>
                <c:pt idx="171">
                  <c:v>404.80001831054602</c:v>
                </c:pt>
                <c:pt idx="172">
                  <c:v>402.39999389648398</c:v>
                </c:pt>
                <c:pt idx="173">
                  <c:v>400</c:v>
                </c:pt>
                <c:pt idx="174">
                  <c:v>398.39999389648398</c:v>
                </c:pt>
                <c:pt idx="175">
                  <c:v>396</c:v>
                </c:pt>
                <c:pt idx="176">
                  <c:v>393.600006103515</c:v>
                </c:pt>
                <c:pt idx="177">
                  <c:v>392.80001831054602</c:v>
                </c:pt>
                <c:pt idx="178">
                  <c:v>390.39999389648398</c:v>
                </c:pt>
                <c:pt idx="179">
                  <c:v>388.80001831054602</c:v>
                </c:pt>
                <c:pt idx="180">
                  <c:v>386.39999389648398</c:v>
                </c:pt>
                <c:pt idx="181">
                  <c:v>385.600006103515</c:v>
                </c:pt>
                <c:pt idx="182">
                  <c:v>382.39999389648398</c:v>
                </c:pt>
                <c:pt idx="183">
                  <c:v>380.80001831054602</c:v>
                </c:pt>
                <c:pt idx="184">
                  <c:v>379.20001220703102</c:v>
                </c:pt>
                <c:pt idx="185">
                  <c:v>376.80001831054602</c:v>
                </c:pt>
                <c:pt idx="186">
                  <c:v>374.39999389648398</c:v>
                </c:pt>
                <c:pt idx="187">
                  <c:v>372</c:v>
                </c:pt>
                <c:pt idx="188">
                  <c:v>369.600006103515</c:v>
                </c:pt>
                <c:pt idx="189">
                  <c:v>366.39999389648398</c:v>
                </c:pt>
                <c:pt idx="190">
                  <c:v>364</c:v>
                </c:pt>
                <c:pt idx="191">
                  <c:v>361.600006103515</c:v>
                </c:pt>
                <c:pt idx="192">
                  <c:v>359.20001220703102</c:v>
                </c:pt>
                <c:pt idx="193">
                  <c:v>356.80001831054602</c:v>
                </c:pt>
                <c:pt idx="194">
                  <c:v>354.39999389648398</c:v>
                </c:pt>
                <c:pt idx="195">
                  <c:v>352</c:v>
                </c:pt>
                <c:pt idx="196">
                  <c:v>350.39999389648398</c:v>
                </c:pt>
                <c:pt idx="197">
                  <c:v>348</c:v>
                </c:pt>
                <c:pt idx="198">
                  <c:v>345.600006103515</c:v>
                </c:pt>
                <c:pt idx="199">
                  <c:v>344</c:v>
                </c:pt>
                <c:pt idx="200">
                  <c:v>342.39999389648398</c:v>
                </c:pt>
                <c:pt idx="201">
                  <c:v>340</c:v>
                </c:pt>
                <c:pt idx="202">
                  <c:v>337.600006103515</c:v>
                </c:pt>
                <c:pt idx="203">
                  <c:v>336</c:v>
                </c:pt>
                <c:pt idx="204">
                  <c:v>334.39999389648398</c:v>
                </c:pt>
                <c:pt idx="205">
                  <c:v>334.39999389648398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8-400A-87C2-E1E9947A8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9742639"/>
        <c:axId val="1929743055"/>
      </c:barChart>
      <c:catAx>
        <c:axId val="19297426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43055"/>
        <c:crosses val="autoZero"/>
        <c:auto val="1"/>
        <c:lblAlgn val="ctr"/>
        <c:lblOffset val="100"/>
        <c:noMultiLvlLbl val="0"/>
      </c:catAx>
      <c:valAx>
        <c:axId val="192974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4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'SVK2'!$E$1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'SVK2'!$E$2:$E$207</c:f>
              <c:numCache>
                <c:formatCode>General</c:formatCode>
                <c:ptCount val="206"/>
                <c:pt idx="0">
                  <c:v>202.600006103515</c:v>
                </c:pt>
                <c:pt idx="1">
                  <c:v>202.600006103515</c:v>
                </c:pt>
                <c:pt idx="2">
                  <c:v>203.40000915527301</c:v>
                </c:pt>
                <c:pt idx="3">
                  <c:v>205.800033569335</c:v>
                </c:pt>
                <c:pt idx="4">
                  <c:v>210.600006103515</c:v>
                </c:pt>
                <c:pt idx="5">
                  <c:v>215.40000915527301</c:v>
                </c:pt>
                <c:pt idx="6">
                  <c:v>228.19999694824199</c:v>
                </c:pt>
                <c:pt idx="7">
                  <c:v>241</c:v>
                </c:pt>
                <c:pt idx="8">
                  <c:v>253.800033569335</c:v>
                </c:pt>
                <c:pt idx="9">
                  <c:v>275.39999389648398</c:v>
                </c:pt>
                <c:pt idx="10">
                  <c:v>297.80001831054602</c:v>
                </c:pt>
                <c:pt idx="11">
                  <c:v>326.600006103515</c:v>
                </c:pt>
                <c:pt idx="12">
                  <c:v>355.39999389648398</c:v>
                </c:pt>
                <c:pt idx="13">
                  <c:v>379.39999389648398</c:v>
                </c:pt>
                <c:pt idx="14">
                  <c:v>401</c:v>
                </c:pt>
                <c:pt idx="15">
                  <c:v>409</c:v>
                </c:pt>
                <c:pt idx="16">
                  <c:v>413.80001831054602</c:v>
                </c:pt>
                <c:pt idx="17">
                  <c:v>416.20001220703102</c:v>
                </c:pt>
                <c:pt idx="18">
                  <c:v>418.600006103515</c:v>
                </c:pt>
                <c:pt idx="19">
                  <c:v>420.20001220703102</c:v>
                </c:pt>
                <c:pt idx="20">
                  <c:v>421</c:v>
                </c:pt>
                <c:pt idx="21">
                  <c:v>421.80001831054602</c:v>
                </c:pt>
                <c:pt idx="22">
                  <c:v>422.600006103515</c:v>
                </c:pt>
                <c:pt idx="23">
                  <c:v>423.39999389648398</c:v>
                </c:pt>
                <c:pt idx="24">
                  <c:v>425.80001831054602</c:v>
                </c:pt>
                <c:pt idx="25">
                  <c:v>425.80001831054602</c:v>
                </c:pt>
                <c:pt idx="26">
                  <c:v>426.600006103515</c:v>
                </c:pt>
                <c:pt idx="27">
                  <c:v>426.600006103515</c:v>
                </c:pt>
                <c:pt idx="28">
                  <c:v>428.20001220703102</c:v>
                </c:pt>
                <c:pt idx="29">
                  <c:v>431.39999389648398</c:v>
                </c:pt>
                <c:pt idx="30">
                  <c:v>434.600006103515</c:v>
                </c:pt>
                <c:pt idx="31">
                  <c:v>438.600006103515</c:v>
                </c:pt>
                <c:pt idx="32">
                  <c:v>442.60006713867102</c:v>
                </c:pt>
                <c:pt idx="33">
                  <c:v>447.39999389648398</c:v>
                </c:pt>
                <c:pt idx="34">
                  <c:v>452.20001220703102</c:v>
                </c:pt>
                <c:pt idx="35">
                  <c:v>456.20001220703102</c:v>
                </c:pt>
                <c:pt idx="36">
                  <c:v>458.60006713867102</c:v>
                </c:pt>
                <c:pt idx="37">
                  <c:v>460.20001220703102</c:v>
                </c:pt>
                <c:pt idx="38">
                  <c:v>462.60006713867102</c:v>
                </c:pt>
                <c:pt idx="39">
                  <c:v>465</c:v>
                </c:pt>
                <c:pt idx="40">
                  <c:v>465</c:v>
                </c:pt>
                <c:pt idx="41">
                  <c:v>465.80001831054602</c:v>
                </c:pt>
                <c:pt idx="42">
                  <c:v>465.80001831054602</c:v>
                </c:pt>
                <c:pt idx="43">
                  <c:v>465.80001831054602</c:v>
                </c:pt>
                <c:pt idx="44">
                  <c:v>465.80001831054602</c:v>
                </c:pt>
                <c:pt idx="45">
                  <c:v>465.80001831054602</c:v>
                </c:pt>
                <c:pt idx="46">
                  <c:v>465.80001831054602</c:v>
                </c:pt>
                <c:pt idx="47">
                  <c:v>465.80001831054602</c:v>
                </c:pt>
                <c:pt idx="48">
                  <c:v>465.80001831054602</c:v>
                </c:pt>
                <c:pt idx="49">
                  <c:v>465.80001831054602</c:v>
                </c:pt>
                <c:pt idx="50">
                  <c:v>467.39999389648398</c:v>
                </c:pt>
                <c:pt idx="51">
                  <c:v>467.39999389648398</c:v>
                </c:pt>
                <c:pt idx="52">
                  <c:v>467.39999389648398</c:v>
                </c:pt>
                <c:pt idx="53">
                  <c:v>469</c:v>
                </c:pt>
                <c:pt idx="54">
                  <c:v>470.60006713867102</c:v>
                </c:pt>
                <c:pt idx="55">
                  <c:v>472.20001220703102</c:v>
                </c:pt>
                <c:pt idx="56">
                  <c:v>473.80001831054602</c:v>
                </c:pt>
                <c:pt idx="57">
                  <c:v>474.60006713867102</c:v>
                </c:pt>
                <c:pt idx="58">
                  <c:v>475.39999389648398</c:v>
                </c:pt>
                <c:pt idx="59">
                  <c:v>475.39999389648398</c:v>
                </c:pt>
                <c:pt idx="60">
                  <c:v>475.39999389648398</c:v>
                </c:pt>
                <c:pt idx="61">
                  <c:v>475.39999389648398</c:v>
                </c:pt>
                <c:pt idx="62">
                  <c:v>475.39999389648398</c:v>
                </c:pt>
                <c:pt idx="63">
                  <c:v>475.39999389648398</c:v>
                </c:pt>
                <c:pt idx="64">
                  <c:v>475.39999389648398</c:v>
                </c:pt>
                <c:pt idx="65">
                  <c:v>475.39999389648398</c:v>
                </c:pt>
                <c:pt idx="66">
                  <c:v>475.39999389648398</c:v>
                </c:pt>
                <c:pt idx="67">
                  <c:v>475.39999389648398</c:v>
                </c:pt>
                <c:pt idx="68">
                  <c:v>474.60006713867102</c:v>
                </c:pt>
                <c:pt idx="69">
                  <c:v>474.60006713867102</c:v>
                </c:pt>
                <c:pt idx="70">
                  <c:v>473.80001831054602</c:v>
                </c:pt>
                <c:pt idx="71">
                  <c:v>473.80001831054602</c:v>
                </c:pt>
                <c:pt idx="72">
                  <c:v>472.20001220703102</c:v>
                </c:pt>
                <c:pt idx="73">
                  <c:v>472.20001220703102</c:v>
                </c:pt>
                <c:pt idx="74">
                  <c:v>472.20001220703102</c:v>
                </c:pt>
                <c:pt idx="75">
                  <c:v>472.20001220703102</c:v>
                </c:pt>
                <c:pt idx="76">
                  <c:v>472.20001220703102</c:v>
                </c:pt>
                <c:pt idx="77">
                  <c:v>472.20001220703102</c:v>
                </c:pt>
                <c:pt idx="78">
                  <c:v>472.20001220703102</c:v>
                </c:pt>
                <c:pt idx="79">
                  <c:v>472.20001220703102</c:v>
                </c:pt>
                <c:pt idx="80">
                  <c:v>472.20001220703102</c:v>
                </c:pt>
                <c:pt idx="81">
                  <c:v>472.20001220703102</c:v>
                </c:pt>
                <c:pt idx="82">
                  <c:v>472.20001220703102</c:v>
                </c:pt>
                <c:pt idx="83">
                  <c:v>472.20001220703102</c:v>
                </c:pt>
                <c:pt idx="84">
                  <c:v>472.20001220703102</c:v>
                </c:pt>
                <c:pt idx="85">
                  <c:v>472.20001220703102</c:v>
                </c:pt>
                <c:pt idx="86">
                  <c:v>472.20001220703102</c:v>
                </c:pt>
                <c:pt idx="87">
                  <c:v>472.20001220703102</c:v>
                </c:pt>
                <c:pt idx="88">
                  <c:v>472.20001220703102</c:v>
                </c:pt>
                <c:pt idx="89">
                  <c:v>472.20001220703102</c:v>
                </c:pt>
                <c:pt idx="90">
                  <c:v>472.20001220703102</c:v>
                </c:pt>
                <c:pt idx="91">
                  <c:v>472.20001220703102</c:v>
                </c:pt>
                <c:pt idx="92">
                  <c:v>472.20001220703102</c:v>
                </c:pt>
                <c:pt idx="93">
                  <c:v>472.20001220703102</c:v>
                </c:pt>
                <c:pt idx="94">
                  <c:v>473</c:v>
                </c:pt>
                <c:pt idx="95">
                  <c:v>473</c:v>
                </c:pt>
                <c:pt idx="96">
                  <c:v>473</c:v>
                </c:pt>
                <c:pt idx="97">
                  <c:v>473</c:v>
                </c:pt>
                <c:pt idx="98">
                  <c:v>473</c:v>
                </c:pt>
                <c:pt idx="99">
                  <c:v>473</c:v>
                </c:pt>
                <c:pt idx="100">
                  <c:v>473</c:v>
                </c:pt>
                <c:pt idx="101">
                  <c:v>473</c:v>
                </c:pt>
                <c:pt idx="102">
                  <c:v>473.80001831054602</c:v>
                </c:pt>
                <c:pt idx="103">
                  <c:v>473.80001831054602</c:v>
                </c:pt>
                <c:pt idx="104">
                  <c:v>474.60006713867102</c:v>
                </c:pt>
                <c:pt idx="105">
                  <c:v>475.39999389648398</c:v>
                </c:pt>
                <c:pt idx="106">
                  <c:v>475.39999389648398</c:v>
                </c:pt>
                <c:pt idx="107">
                  <c:v>475.39999389648398</c:v>
                </c:pt>
                <c:pt idx="108">
                  <c:v>476.20001220703102</c:v>
                </c:pt>
                <c:pt idx="109">
                  <c:v>477</c:v>
                </c:pt>
                <c:pt idx="110">
                  <c:v>477</c:v>
                </c:pt>
                <c:pt idx="111">
                  <c:v>477</c:v>
                </c:pt>
                <c:pt idx="112">
                  <c:v>477</c:v>
                </c:pt>
                <c:pt idx="113">
                  <c:v>477</c:v>
                </c:pt>
                <c:pt idx="114">
                  <c:v>477</c:v>
                </c:pt>
                <c:pt idx="115">
                  <c:v>477</c:v>
                </c:pt>
                <c:pt idx="116">
                  <c:v>477</c:v>
                </c:pt>
                <c:pt idx="117">
                  <c:v>477</c:v>
                </c:pt>
                <c:pt idx="118">
                  <c:v>477</c:v>
                </c:pt>
                <c:pt idx="119">
                  <c:v>477</c:v>
                </c:pt>
                <c:pt idx="120">
                  <c:v>477</c:v>
                </c:pt>
                <c:pt idx="121">
                  <c:v>477</c:v>
                </c:pt>
                <c:pt idx="122">
                  <c:v>477</c:v>
                </c:pt>
                <c:pt idx="123">
                  <c:v>477</c:v>
                </c:pt>
                <c:pt idx="124">
                  <c:v>477</c:v>
                </c:pt>
                <c:pt idx="125">
                  <c:v>477</c:v>
                </c:pt>
                <c:pt idx="126">
                  <c:v>477</c:v>
                </c:pt>
                <c:pt idx="127">
                  <c:v>477</c:v>
                </c:pt>
                <c:pt idx="128">
                  <c:v>477</c:v>
                </c:pt>
                <c:pt idx="129">
                  <c:v>477</c:v>
                </c:pt>
                <c:pt idx="130">
                  <c:v>477</c:v>
                </c:pt>
                <c:pt idx="131">
                  <c:v>477</c:v>
                </c:pt>
                <c:pt idx="132">
                  <c:v>477</c:v>
                </c:pt>
                <c:pt idx="133">
                  <c:v>477</c:v>
                </c:pt>
                <c:pt idx="134">
                  <c:v>477</c:v>
                </c:pt>
                <c:pt idx="135">
                  <c:v>477</c:v>
                </c:pt>
                <c:pt idx="136">
                  <c:v>477</c:v>
                </c:pt>
                <c:pt idx="137">
                  <c:v>477</c:v>
                </c:pt>
                <c:pt idx="138">
                  <c:v>477</c:v>
                </c:pt>
                <c:pt idx="139">
                  <c:v>477</c:v>
                </c:pt>
                <c:pt idx="140">
                  <c:v>477</c:v>
                </c:pt>
                <c:pt idx="141">
                  <c:v>477.80001831054602</c:v>
                </c:pt>
                <c:pt idx="142">
                  <c:v>477.80001831054602</c:v>
                </c:pt>
                <c:pt idx="143">
                  <c:v>477.80001831054602</c:v>
                </c:pt>
                <c:pt idx="144">
                  <c:v>477.80001831054602</c:v>
                </c:pt>
                <c:pt idx="145">
                  <c:v>477.80001831054602</c:v>
                </c:pt>
                <c:pt idx="146">
                  <c:v>477.80001831054602</c:v>
                </c:pt>
                <c:pt idx="147">
                  <c:v>477.80001831054602</c:v>
                </c:pt>
                <c:pt idx="148">
                  <c:v>477.80001831054602</c:v>
                </c:pt>
                <c:pt idx="149">
                  <c:v>477.80001831054602</c:v>
                </c:pt>
                <c:pt idx="150">
                  <c:v>477.80001831054602</c:v>
                </c:pt>
                <c:pt idx="151">
                  <c:v>477.80001831054602</c:v>
                </c:pt>
                <c:pt idx="152">
                  <c:v>477.80001831054602</c:v>
                </c:pt>
                <c:pt idx="153">
                  <c:v>477.80001831054602</c:v>
                </c:pt>
                <c:pt idx="154">
                  <c:v>477.80001831054602</c:v>
                </c:pt>
                <c:pt idx="155">
                  <c:v>478.60006713867102</c:v>
                </c:pt>
                <c:pt idx="156">
                  <c:v>478.60006713867102</c:v>
                </c:pt>
                <c:pt idx="157">
                  <c:v>478.60006713867102</c:v>
                </c:pt>
                <c:pt idx="158">
                  <c:v>478.60006713867102</c:v>
                </c:pt>
                <c:pt idx="159">
                  <c:v>478.60006713867102</c:v>
                </c:pt>
                <c:pt idx="160">
                  <c:v>478.60006713867102</c:v>
                </c:pt>
                <c:pt idx="161">
                  <c:v>478.60006713867102</c:v>
                </c:pt>
                <c:pt idx="162">
                  <c:v>478.60006713867102</c:v>
                </c:pt>
                <c:pt idx="163">
                  <c:v>478.60006713867102</c:v>
                </c:pt>
                <c:pt idx="164">
                  <c:v>478.60006713867102</c:v>
                </c:pt>
                <c:pt idx="165">
                  <c:v>478.60006713867102</c:v>
                </c:pt>
                <c:pt idx="166">
                  <c:v>478.60006713867102</c:v>
                </c:pt>
                <c:pt idx="167">
                  <c:v>478.60006713867102</c:v>
                </c:pt>
                <c:pt idx="168">
                  <c:v>478.60006713867102</c:v>
                </c:pt>
                <c:pt idx="169">
                  <c:v>478.60006713867102</c:v>
                </c:pt>
                <c:pt idx="170">
                  <c:v>478.60006713867102</c:v>
                </c:pt>
                <c:pt idx="171">
                  <c:v>478.60006713867102</c:v>
                </c:pt>
                <c:pt idx="172">
                  <c:v>478.60006713867102</c:v>
                </c:pt>
                <c:pt idx="173">
                  <c:v>478.60006713867102</c:v>
                </c:pt>
                <c:pt idx="174">
                  <c:v>478.60006713867102</c:v>
                </c:pt>
                <c:pt idx="175">
                  <c:v>478.60006713867102</c:v>
                </c:pt>
                <c:pt idx="176">
                  <c:v>478.60006713867102</c:v>
                </c:pt>
                <c:pt idx="177">
                  <c:v>478.60006713867102</c:v>
                </c:pt>
                <c:pt idx="178">
                  <c:v>478.60006713867102</c:v>
                </c:pt>
                <c:pt idx="179">
                  <c:v>479.39999389648398</c:v>
                </c:pt>
                <c:pt idx="180">
                  <c:v>480.20001220703102</c:v>
                </c:pt>
                <c:pt idx="181">
                  <c:v>480.20001220703102</c:v>
                </c:pt>
                <c:pt idx="182">
                  <c:v>482.60006713867102</c:v>
                </c:pt>
                <c:pt idx="183">
                  <c:v>482.60006713867102</c:v>
                </c:pt>
                <c:pt idx="184">
                  <c:v>483.39999389648398</c:v>
                </c:pt>
                <c:pt idx="185">
                  <c:v>484.20001220703102</c:v>
                </c:pt>
                <c:pt idx="186">
                  <c:v>485</c:v>
                </c:pt>
                <c:pt idx="187">
                  <c:v>486.60006713867102</c:v>
                </c:pt>
                <c:pt idx="188">
                  <c:v>489</c:v>
                </c:pt>
                <c:pt idx="189">
                  <c:v>493</c:v>
                </c:pt>
                <c:pt idx="190">
                  <c:v>495.39999389648398</c:v>
                </c:pt>
                <c:pt idx="191">
                  <c:v>497.80001831054602</c:v>
                </c:pt>
                <c:pt idx="192">
                  <c:v>500.20001220703102</c:v>
                </c:pt>
                <c:pt idx="193">
                  <c:v>502.60006713867102</c:v>
                </c:pt>
                <c:pt idx="194">
                  <c:v>504.20001220703102</c:v>
                </c:pt>
                <c:pt idx="195">
                  <c:v>506.60006713867102</c:v>
                </c:pt>
                <c:pt idx="196">
                  <c:v>509</c:v>
                </c:pt>
                <c:pt idx="197">
                  <c:v>511.39999389648398</c:v>
                </c:pt>
                <c:pt idx="198">
                  <c:v>513</c:v>
                </c:pt>
                <c:pt idx="199">
                  <c:v>515.40002441406205</c:v>
                </c:pt>
                <c:pt idx="200">
                  <c:v>517</c:v>
                </c:pt>
                <c:pt idx="201">
                  <c:v>519.40002441406205</c:v>
                </c:pt>
                <c:pt idx="202">
                  <c:v>521</c:v>
                </c:pt>
                <c:pt idx="203">
                  <c:v>523.40002441406205</c:v>
                </c:pt>
                <c:pt idx="204">
                  <c:v>525</c:v>
                </c:pt>
                <c:pt idx="205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F-400D-9552-AAC8AE41E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9739311"/>
        <c:axId val="1872874623"/>
      </c:barChart>
      <c:catAx>
        <c:axId val="19297393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874623"/>
        <c:crosses val="autoZero"/>
        <c:auto val="1"/>
        <c:lblAlgn val="ctr"/>
        <c:lblOffset val="100"/>
        <c:noMultiLvlLbl val="0"/>
      </c:catAx>
      <c:valAx>
        <c:axId val="187287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3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'SVK1'!$D$1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'SVK1'!$D$2:$D$37</c:f>
              <c:numCache>
                <c:formatCode>General</c:formatCode>
                <c:ptCount val="36"/>
                <c:pt idx="0">
                  <c:v>921.60003662109295</c:v>
                </c:pt>
                <c:pt idx="1">
                  <c:v>915.20001220703102</c:v>
                </c:pt>
                <c:pt idx="2">
                  <c:v>905.60003662109295</c:v>
                </c:pt>
                <c:pt idx="3">
                  <c:v>884</c:v>
                </c:pt>
                <c:pt idx="4">
                  <c:v>836.79998779296795</c:v>
                </c:pt>
                <c:pt idx="5">
                  <c:v>794.40002441406205</c:v>
                </c:pt>
                <c:pt idx="6">
                  <c:v>761.60003662109295</c:v>
                </c:pt>
                <c:pt idx="7">
                  <c:v>705.60003662109295</c:v>
                </c:pt>
                <c:pt idx="8">
                  <c:v>652</c:v>
                </c:pt>
                <c:pt idx="9">
                  <c:v>601.60003662109295</c:v>
                </c:pt>
                <c:pt idx="10">
                  <c:v>569.60003662109295</c:v>
                </c:pt>
                <c:pt idx="11">
                  <c:v>537.60003662109295</c:v>
                </c:pt>
                <c:pt idx="12">
                  <c:v>521.60003662109295</c:v>
                </c:pt>
                <c:pt idx="13">
                  <c:v>512.79998779296795</c:v>
                </c:pt>
                <c:pt idx="14">
                  <c:v>504</c:v>
                </c:pt>
                <c:pt idx="15">
                  <c:v>499.20001220703102</c:v>
                </c:pt>
                <c:pt idx="16">
                  <c:v>496.80001831054602</c:v>
                </c:pt>
                <c:pt idx="17">
                  <c:v>494.39999389648398</c:v>
                </c:pt>
                <c:pt idx="18">
                  <c:v>492.80001831054602</c:v>
                </c:pt>
                <c:pt idx="19">
                  <c:v>491.20001220703102</c:v>
                </c:pt>
                <c:pt idx="20">
                  <c:v>488</c:v>
                </c:pt>
                <c:pt idx="21">
                  <c:v>486.39999389648398</c:v>
                </c:pt>
                <c:pt idx="22">
                  <c:v>484</c:v>
                </c:pt>
                <c:pt idx="23">
                  <c:v>482.39999389648398</c:v>
                </c:pt>
                <c:pt idx="24">
                  <c:v>482.39999389648398</c:v>
                </c:pt>
                <c:pt idx="25">
                  <c:v>482.39999389648398</c:v>
                </c:pt>
                <c:pt idx="26">
                  <c:v>483.20001220703102</c:v>
                </c:pt>
                <c:pt idx="27">
                  <c:v>484</c:v>
                </c:pt>
                <c:pt idx="28">
                  <c:v>484.80001831054602</c:v>
                </c:pt>
                <c:pt idx="29">
                  <c:v>484.80001831054602</c:v>
                </c:pt>
                <c:pt idx="30">
                  <c:v>485.600006103515</c:v>
                </c:pt>
                <c:pt idx="31">
                  <c:v>486.39999389648398</c:v>
                </c:pt>
                <c:pt idx="32">
                  <c:v>488</c:v>
                </c:pt>
                <c:pt idx="33">
                  <c:v>488</c:v>
                </c:pt>
                <c:pt idx="34">
                  <c:v>488</c:v>
                </c:pt>
                <c:pt idx="35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FC6-BF19-C3D3E3AE1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9742639"/>
        <c:axId val="1929743055"/>
      </c:barChart>
      <c:catAx>
        <c:axId val="19297426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43055"/>
        <c:crosses val="autoZero"/>
        <c:auto val="1"/>
        <c:lblAlgn val="ctr"/>
        <c:lblOffset val="100"/>
        <c:noMultiLvlLbl val="0"/>
      </c:catAx>
      <c:valAx>
        <c:axId val="192974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4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'SVK1'!$E$1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'SVK1'!$E$2:$E$37</c:f>
              <c:numCache>
                <c:formatCode>General</c:formatCode>
                <c:ptCount val="36"/>
                <c:pt idx="0">
                  <c:v>172.19999694824199</c:v>
                </c:pt>
                <c:pt idx="1">
                  <c:v>175.40000915527301</c:v>
                </c:pt>
                <c:pt idx="2">
                  <c:v>184.19999694824199</c:v>
                </c:pt>
                <c:pt idx="3">
                  <c:v>205.800033569335</c:v>
                </c:pt>
                <c:pt idx="4">
                  <c:v>233</c:v>
                </c:pt>
                <c:pt idx="5">
                  <c:v>254.600006103515</c:v>
                </c:pt>
                <c:pt idx="6">
                  <c:v>266.600006103515</c:v>
                </c:pt>
                <c:pt idx="7">
                  <c:v>281.80001831054602</c:v>
                </c:pt>
                <c:pt idx="8">
                  <c:v>291.39999389648398</c:v>
                </c:pt>
                <c:pt idx="9">
                  <c:v>301.80001831054602</c:v>
                </c:pt>
                <c:pt idx="10">
                  <c:v>312.20001220703102</c:v>
                </c:pt>
                <c:pt idx="11">
                  <c:v>325.80001831054602</c:v>
                </c:pt>
                <c:pt idx="12">
                  <c:v>335.39999389648398</c:v>
                </c:pt>
                <c:pt idx="13">
                  <c:v>341.80001831054602</c:v>
                </c:pt>
                <c:pt idx="14">
                  <c:v>347.39999389648398</c:v>
                </c:pt>
                <c:pt idx="15">
                  <c:v>350.600006103515</c:v>
                </c:pt>
                <c:pt idx="16">
                  <c:v>353.80001831054602</c:v>
                </c:pt>
                <c:pt idx="17">
                  <c:v>357</c:v>
                </c:pt>
                <c:pt idx="18">
                  <c:v>362.600006103515</c:v>
                </c:pt>
                <c:pt idx="19">
                  <c:v>370.600006103515</c:v>
                </c:pt>
                <c:pt idx="20">
                  <c:v>377</c:v>
                </c:pt>
                <c:pt idx="21">
                  <c:v>388.20001220703102</c:v>
                </c:pt>
                <c:pt idx="22">
                  <c:v>397.80001831054602</c:v>
                </c:pt>
                <c:pt idx="23">
                  <c:v>404.20001220703102</c:v>
                </c:pt>
                <c:pt idx="24">
                  <c:v>408.20001220703102</c:v>
                </c:pt>
                <c:pt idx="25">
                  <c:v>412.20001220703102</c:v>
                </c:pt>
                <c:pt idx="26">
                  <c:v>413.80001831054602</c:v>
                </c:pt>
                <c:pt idx="27">
                  <c:v>417</c:v>
                </c:pt>
                <c:pt idx="28">
                  <c:v>419.39999389648398</c:v>
                </c:pt>
                <c:pt idx="29">
                  <c:v>421.80001831054602</c:v>
                </c:pt>
                <c:pt idx="30">
                  <c:v>424.20001220703102</c:v>
                </c:pt>
                <c:pt idx="31">
                  <c:v>427.39999389648398</c:v>
                </c:pt>
                <c:pt idx="32">
                  <c:v>428.20001220703102</c:v>
                </c:pt>
                <c:pt idx="33">
                  <c:v>429.80001831054602</c:v>
                </c:pt>
                <c:pt idx="34">
                  <c:v>429</c:v>
                </c:pt>
                <c:pt idx="35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B-4C74-9D0F-E61EB0872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9739311"/>
        <c:axId val="1872874623"/>
      </c:barChart>
      <c:catAx>
        <c:axId val="19297393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874623"/>
        <c:crosses val="autoZero"/>
        <c:auto val="1"/>
        <c:lblAlgn val="ctr"/>
        <c:lblOffset val="100"/>
        <c:noMultiLvlLbl val="0"/>
      </c:catAx>
      <c:valAx>
        <c:axId val="187287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3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'SMR20'!$D$1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'SMR20'!$D$2:$D$59</c:f>
              <c:numCache>
                <c:formatCode>General</c:formatCode>
                <c:ptCount val="58"/>
                <c:pt idx="0">
                  <c:v>1107.20007324218</c:v>
                </c:pt>
                <c:pt idx="1">
                  <c:v>1100.80004882812</c:v>
                </c:pt>
                <c:pt idx="2">
                  <c:v>1097.59997558593</c:v>
                </c:pt>
                <c:pt idx="3">
                  <c:v>1072</c:v>
                </c:pt>
                <c:pt idx="4">
                  <c:v>1039.20007324218</c:v>
                </c:pt>
                <c:pt idx="5">
                  <c:v>986.40002441406205</c:v>
                </c:pt>
                <c:pt idx="6">
                  <c:v>919.20001220703102</c:v>
                </c:pt>
                <c:pt idx="7">
                  <c:v>872.79998779296795</c:v>
                </c:pt>
                <c:pt idx="8">
                  <c:v>800.79998779296795</c:v>
                </c:pt>
                <c:pt idx="9">
                  <c:v>736.79998779296795</c:v>
                </c:pt>
                <c:pt idx="10">
                  <c:v>680</c:v>
                </c:pt>
                <c:pt idx="11">
                  <c:v>644.79998779296795</c:v>
                </c:pt>
                <c:pt idx="12">
                  <c:v>612</c:v>
                </c:pt>
                <c:pt idx="13">
                  <c:v>598.40002441406205</c:v>
                </c:pt>
                <c:pt idx="14">
                  <c:v>591.20001220703102</c:v>
                </c:pt>
                <c:pt idx="15">
                  <c:v>582.40002441406205</c:v>
                </c:pt>
                <c:pt idx="16">
                  <c:v>575.20001220703102</c:v>
                </c:pt>
                <c:pt idx="17">
                  <c:v>569.60003662109295</c:v>
                </c:pt>
                <c:pt idx="18">
                  <c:v>564</c:v>
                </c:pt>
                <c:pt idx="19">
                  <c:v>560</c:v>
                </c:pt>
                <c:pt idx="20">
                  <c:v>556.79998779296795</c:v>
                </c:pt>
                <c:pt idx="21">
                  <c:v>551.20001220703102</c:v>
                </c:pt>
                <c:pt idx="22">
                  <c:v>548</c:v>
                </c:pt>
                <c:pt idx="23">
                  <c:v>543.20001220703102</c:v>
                </c:pt>
                <c:pt idx="24">
                  <c:v>539.20001220703102</c:v>
                </c:pt>
                <c:pt idx="25">
                  <c:v>537.60003662109295</c:v>
                </c:pt>
                <c:pt idx="26">
                  <c:v>537.60003662109295</c:v>
                </c:pt>
                <c:pt idx="27">
                  <c:v>537.60003662109295</c:v>
                </c:pt>
                <c:pt idx="28">
                  <c:v>539.20001220703102</c:v>
                </c:pt>
                <c:pt idx="29">
                  <c:v>540.79998779296795</c:v>
                </c:pt>
                <c:pt idx="30">
                  <c:v>540.79998779296795</c:v>
                </c:pt>
                <c:pt idx="31">
                  <c:v>1185.59997558593</c:v>
                </c:pt>
                <c:pt idx="32">
                  <c:v>1183.20007324218</c:v>
                </c:pt>
                <c:pt idx="33">
                  <c:v>1163.20007324218</c:v>
                </c:pt>
                <c:pt idx="34">
                  <c:v>1116</c:v>
                </c:pt>
                <c:pt idx="35">
                  <c:v>1059.20007324218</c:v>
                </c:pt>
                <c:pt idx="36">
                  <c:v>1000</c:v>
                </c:pt>
                <c:pt idx="37">
                  <c:v>930.40002441406205</c:v>
                </c:pt>
                <c:pt idx="38">
                  <c:v>889.60003662109295</c:v>
                </c:pt>
                <c:pt idx="39">
                  <c:v>828.79998779296795</c:v>
                </c:pt>
                <c:pt idx="40">
                  <c:v>776.79998779296795</c:v>
                </c:pt>
                <c:pt idx="41">
                  <c:v>739.20001220703102</c:v>
                </c:pt>
                <c:pt idx="42">
                  <c:v>717.60003662109295</c:v>
                </c:pt>
                <c:pt idx="43">
                  <c:v>700.79998779296795</c:v>
                </c:pt>
                <c:pt idx="44">
                  <c:v>692</c:v>
                </c:pt>
                <c:pt idx="45">
                  <c:v>681.60003662109295</c:v>
                </c:pt>
                <c:pt idx="46">
                  <c:v>677.60003662109295</c:v>
                </c:pt>
                <c:pt idx="47">
                  <c:v>673.60003662109295</c:v>
                </c:pt>
                <c:pt idx="48">
                  <c:v>672</c:v>
                </c:pt>
                <c:pt idx="49">
                  <c:v>670.40002441406205</c:v>
                </c:pt>
                <c:pt idx="50">
                  <c:v>668.79998779296795</c:v>
                </c:pt>
                <c:pt idx="51">
                  <c:v>668.79998779296795</c:v>
                </c:pt>
                <c:pt idx="52">
                  <c:v>667.20001220703102</c:v>
                </c:pt>
                <c:pt idx="53">
                  <c:v>664.79998779296795</c:v>
                </c:pt>
                <c:pt idx="54">
                  <c:v>664.79998779296795</c:v>
                </c:pt>
                <c:pt idx="55">
                  <c:v>664.79998779296795</c:v>
                </c:pt>
                <c:pt idx="56">
                  <c:v>664.79998779296795</c:v>
                </c:pt>
                <c:pt idx="57">
                  <c:v>664.79998779296795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2-4EB7-89CD-DF4D7798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9742639"/>
        <c:axId val="1929743055"/>
      </c:barChart>
      <c:catAx>
        <c:axId val="19297426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43055"/>
        <c:crosses val="autoZero"/>
        <c:auto val="1"/>
        <c:lblAlgn val="ctr"/>
        <c:lblOffset val="100"/>
        <c:noMultiLvlLbl val="0"/>
      </c:catAx>
      <c:valAx>
        <c:axId val="192974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4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'SMR20'!$E$1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'SMR20'!$E$2:$E$59</c:f>
              <c:numCache>
                <c:formatCode>General</c:formatCode>
                <c:ptCount val="58"/>
                <c:pt idx="0">
                  <c:v>421</c:v>
                </c:pt>
                <c:pt idx="1">
                  <c:v>422.600006103515</c:v>
                </c:pt>
                <c:pt idx="2">
                  <c:v>424.20001220703102</c:v>
                </c:pt>
                <c:pt idx="3">
                  <c:v>437.80001831054602</c:v>
                </c:pt>
                <c:pt idx="4">
                  <c:v>452.20001220703102</c:v>
                </c:pt>
                <c:pt idx="5">
                  <c:v>473.80001831054602</c:v>
                </c:pt>
                <c:pt idx="6">
                  <c:v>499.39999389648398</c:v>
                </c:pt>
                <c:pt idx="7">
                  <c:v>512.20001220703102</c:v>
                </c:pt>
                <c:pt idx="8">
                  <c:v>530.60003662109295</c:v>
                </c:pt>
                <c:pt idx="9">
                  <c:v>548.20001220703102</c:v>
                </c:pt>
                <c:pt idx="10">
                  <c:v>563.40002441406205</c:v>
                </c:pt>
                <c:pt idx="11">
                  <c:v>572.20001220703102</c:v>
                </c:pt>
                <c:pt idx="12">
                  <c:v>578.60003662109295</c:v>
                </c:pt>
                <c:pt idx="13">
                  <c:v>583.40002441406205</c:v>
                </c:pt>
                <c:pt idx="14">
                  <c:v>585</c:v>
                </c:pt>
                <c:pt idx="15">
                  <c:v>593</c:v>
                </c:pt>
                <c:pt idx="16">
                  <c:v>599.40002441406205</c:v>
                </c:pt>
                <c:pt idx="17">
                  <c:v>607.40002441406205</c:v>
                </c:pt>
                <c:pt idx="18">
                  <c:v>614.60003662109295</c:v>
                </c:pt>
                <c:pt idx="19">
                  <c:v>620.20001220703102</c:v>
                </c:pt>
                <c:pt idx="20">
                  <c:v>625</c:v>
                </c:pt>
                <c:pt idx="21">
                  <c:v>631.40002441406205</c:v>
                </c:pt>
                <c:pt idx="22">
                  <c:v>635.40002441406205</c:v>
                </c:pt>
                <c:pt idx="23">
                  <c:v>640.20001220703102</c:v>
                </c:pt>
                <c:pt idx="24">
                  <c:v>644.20001220703102</c:v>
                </c:pt>
                <c:pt idx="25">
                  <c:v>647.40002441406205</c:v>
                </c:pt>
                <c:pt idx="26">
                  <c:v>649</c:v>
                </c:pt>
                <c:pt idx="27">
                  <c:v>651.40002441406205</c:v>
                </c:pt>
                <c:pt idx="28">
                  <c:v>654.60003662109295</c:v>
                </c:pt>
                <c:pt idx="29">
                  <c:v>657</c:v>
                </c:pt>
                <c:pt idx="30">
                  <c:v>657</c:v>
                </c:pt>
                <c:pt idx="31">
                  <c:v>417.80001831054602</c:v>
                </c:pt>
                <c:pt idx="32">
                  <c:v>418.600006103515</c:v>
                </c:pt>
                <c:pt idx="33">
                  <c:v>427.39999389648398</c:v>
                </c:pt>
                <c:pt idx="34">
                  <c:v>453</c:v>
                </c:pt>
                <c:pt idx="35">
                  <c:v>482.60006713867102</c:v>
                </c:pt>
                <c:pt idx="36">
                  <c:v>510.60006713867102</c:v>
                </c:pt>
                <c:pt idx="37">
                  <c:v>535.40002441406205</c:v>
                </c:pt>
                <c:pt idx="38">
                  <c:v>547.40002441406205</c:v>
                </c:pt>
                <c:pt idx="39">
                  <c:v>564.20001220703102</c:v>
                </c:pt>
                <c:pt idx="40">
                  <c:v>581</c:v>
                </c:pt>
                <c:pt idx="41">
                  <c:v>593.79998779296795</c:v>
                </c:pt>
                <c:pt idx="42">
                  <c:v>601</c:v>
                </c:pt>
                <c:pt idx="43">
                  <c:v>612.20001220703102</c:v>
                </c:pt>
                <c:pt idx="44">
                  <c:v>618.60003662109295</c:v>
                </c:pt>
                <c:pt idx="45">
                  <c:v>629</c:v>
                </c:pt>
                <c:pt idx="46">
                  <c:v>633.79998779296795</c:v>
                </c:pt>
                <c:pt idx="47">
                  <c:v>639.40002441406205</c:v>
                </c:pt>
                <c:pt idx="48">
                  <c:v>642.60003662109295</c:v>
                </c:pt>
                <c:pt idx="49">
                  <c:v>645.79998779296795</c:v>
                </c:pt>
                <c:pt idx="50">
                  <c:v>649.79998779296795</c:v>
                </c:pt>
                <c:pt idx="51">
                  <c:v>653.79998779296795</c:v>
                </c:pt>
                <c:pt idx="52">
                  <c:v>661</c:v>
                </c:pt>
                <c:pt idx="53">
                  <c:v>665.79998779296795</c:v>
                </c:pt>
                <c:pt idx="54">
                  <c:v>668.20001220703102</c:v>
                </c:pt>
                <c:pt idx="55">
                  <c:v>671.40002441406205</c:v>
                </c:pt>
                <c:pt idx="56">
                  <c:v>673.79998779296795</c:v>
                </c:pt>
                <c:pt idx="57">
                  <c:v>673.79998779296795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E-4B1A-B1D7-AEAAB49F1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9739311"/>
        <c:axId val="1872874623"/>
      </c:barChart>
      <c:catAx>
        <c:axId val="19297393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874623"/>
        <c:crosses val="autoZero"/>
        <c:auto val="1"/>
        <c:lblAlgn val="ctr"/>
        <c:lblOffset val="100"/>
        <c:noMultiLvlLbl val="0"/>
      </c:catAx>
      <c:valAx>
        <c:axId val="187287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3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'IRL1'!$D$1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'IRL1'!$D$2:$D$47</c:f>
              <c:numCache>
                <c:formatCode>General</c:formatCode>
                <c:ptCount val="46"/>
                <c:pt idx="0">
                  <c:v>1145.59997558593</c:v>
                </c:pt>
                <c:pt idx="1">
                  <c:v>1141.59997558593</c:v>
                </c:pt>
                <c:pt idx="2">
                  <c:v>1130.40002441406</c:v>
                </c:pt>
                <c:pt idx="3">
                  <c:v>1100.80004882812</c:v>
                </c:pt>
                <c:pt idx="4">
                  <c:v>1077.59997558593</c:v>
                </c:pt>
                <c:pt idx="5">
                  <c:v>1041.59997558593</c:v>
                </c:pt>
                <c:pt idx="6">
                  <c:v>1004</c:v>
                </c:pt>
                <c:pt idx="7">
                  <c:v>969.60003662109295</c:v>
                </c:pt>
                <c:pt idx="8">
                  <c:v>934.40002441406205</c:v>
                </c:pt>
                <c:pt idx="9">
                  <c:v>903.20001220703102</c:v>
                </c:pt>
                <c:pt idx="10">
                  <c:v>872</c:v>
                </c:pt>
                <c:pt idx="11">
                  <c:v>849.60003662109295</c:v>
                </c:pt>
                <c:pt idx="12">
                  <c:v>824</c:v>
                </c:pt>
                <c:pt idx="13">
                  <c:v>796</c:v>
                </c:pt>
                <c:pt idx="14">
                  <c:v>767.20001220703102</c:v>
                </c:pt>
                <c:pt idx="15">
                  <c:v>741.60003662109295</c:v>
                </c:pt>
                <c:pt idx="16">
                  <c:v>708.79998779296795</c:v>
                </c:pt>
                <c:pt idx="17">
                  <c:v>696</c:v>
                </c:pt>
                <c:pt idx="18">
                  <c:v>671.20001220703102</c:v>
                </c:pt>
                <c:pt idx="19">
                  <c:v>647.20001220703102</c:v>
                </c:pt>
                <c:pt idx="20">
                  <c:v>628.79998779296795</c:v>
                </c:pt>
                <c:pt idx="21">
                  <c:v>614.40002441406205</c:v>
                </c:pt>
                <c:pt idx="22">
                  <c:v>600.79998779296795</c:v>
                </c:pt>
                <c:pt idx="23">
                  <c:v>594.40002441406205</c:v>
                </c:pt>
                <c:pt idx="24">
                  <c:v>589.60003662109295</c:v>
                </c:pt>
                <c:pt idx="25">
                  <c:v>585.60003662109295</c:v>
                </c:pt>
                <c:pt idx="26">
                  <c:v>581.60003662109295</c:v>
                </c:pt>
                <c:pt idx="27">
                  <c:v>576</c:v>
                </c:pt>
                <c:pt idx="28">
                  <c:v>570.40002441406205</c:v>
                </c:pt>
                <c:pt idx="29">
                  <c:v>564.79998779296795</c:v>
                </c:pt>
                <c:pt idx="30">
                  <c:v>558.40002441406205</c:v>
                </c:pt>
                <c:pt idx="31">
                  <c:v>554.40002441406205</c:v>
                </c:pt>
                <c:pt idx="32">
                  <c:v>548.79998779296795</c:v>
                </c:pt>
                <c:pt idx="33">
                  <c:v>542.40002441406205</c:v>
                </c:pt>
                <c:pt idx="34">
                  <c:v>538.40002441406205</c:v>
                </c:pt>
                <c:pt idx="35">
                  <c:v>534.40002441406205</c:v>
                </c:pt>
                <c:pt idx="36">
                  <c:v>531.20001220703102</c:v>
                </c:pt>
                <c:pt idx="37">
                  <c:v>528</c:v>
                </c:pt>
                <c:pt idx="38">
                  <c:v>525.60003662109295</c:v>
                </c:pt>
                <c:pt idx="39">
                  <c:v>524</c:v>
                </c:pt>
                <c:pt idx="40">
                  <c:v>521.60003662109295</c:v>
                </c:pt>
                <c:pt idx="41">
                  <c:v>520</c:v>
                </c:pt>
                <c:pt idx="42">
                  <c:v>517.60003662109295</c:v>
                </c:pt>
                <c:pt idx="43">
                  <c:v>515.20001220703102</c:v>
                </c:pt>
                <c:pt idx="44">
                  <c:v>513.60003662109295</c:v>
                </c:pt>
                <c:pt idx="45">
                  <c:v>513.60003662109295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D-4821-AD29-FA4EF4EDE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9047999"/>
        <c:axId val="1540008735"/>
      </c:barChart>
      <c:catAx>
        <c:axId val="18790479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0008735"/>
        <c:crosses val="autoZero"/>
        <c:auto val="1"/>
        <c:lblAlgn val="ctr"/>
        <c:lblOffset val="100"/>
        <c:noMultiLvlLbl val="0"/>
      </c:catAx>
      <c:valAx>
        <c:axId val="154000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047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'IRL1'!$E$1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'IRL1'!$E$2:$E$47</c:f>
              <c:numCache>
                <c:formatCode>General</c:formatCode>
                <c:ptCount val="46"/>
                <c:pt idx="0">
                  <c:v>212.19999694824199</c:v>
                </c:pt>
                <c:pt idx="1">
                  <c:v>214.600006103515</c:v>
                </c:pt>
                <c:pt idx="2">
                  <c:v>219.40000915527301</c:v>
                </c:pt>
                <c:pt idx="3">
                  <c:v>231.40000915527301</c:v>
                </c:pt>
                <c:pt idx="4">
                  <c:v>241</c:v>
                </c:pt>
                <c:pt idx="5">
                  <c:v>249.800033569335</c:v>
                </c:pt>
                <c:pt idx="6">
                  <c:v>255.40000915527301</c:v>
                </c:pt>
                <c:pt idx="7">
                  <c:v>255.40000915527301</c:v>
                </c:pt>
                <c:pt idx="8">
                  <c:v>254.600006103515</c:v>
                </c:pt>
                <c:pt idx="9">
                  <c:v>250.600006103515</c:v>
                </c:pt>
                <c:pt idx="10">
                  <c:v>244.19999694824199</c:v>
                </c:pt>
                <c:pt idx="11">
                  <c:v>239.40000915527301</c:v>
                </c:pt>
                <c:pt idx="12">
                  <c:v>232.19999694824199</c:v>
                </c:pt>
                <c:pt idx="13">
                  <c:v>227.40000915527301</c:v>
                </c:pt>
                <c:pt idx="14">
                  <c:v>225.800033569335</c:v>
                </c:pt>
                <c:pt idx="15">
                  <c:v>229.800033569335</c:v>
                </c:pt>
                <c:pt idx="16">
                  <c:v>234.600006103515</c:v>
                </c:pt>
                <c:pt idx="17">
                  <c:v>239.40000915527301</c:v>
                </c:pt>
                <c:pt idx="18">
                  <c:v>246.600006103515</c:v>
                </c:pt>
                <c:pt idx="19">
                  <c:v>255.40000915527301</c:v>
                </c:pt>
                <c:pt idx="20">
                  <c:v>266.600006103515</c:v>
                </c:pt>
                <c:pt idx="21">
                  <c:v>275.39999389648398</c:v>
                </c:pt>
                <c:pt idx="22">
                  <c:v>287.39999389648398</c:v>
                </c:pt>
                <c:pt idx="23">
                  <c:v>290.600006103515</c:v>
                </c:pt>
                <c:pt idx="24">
                  <c:v>293.80001831054602</c:v>
                </c:pt>
                <c:pt idx="25">
                  <c:v>293.80001831054602</c:v>
                </c:pt>
                <c:pt idx="26">
                  <c:v>294.600006103515</c:v>
                </c:pt>
                <c:pt idx="27">
                  <c:v>295.39999389648398</c:v>
                </c:pt>
                <c:pt idx="28">
                  <c:v>297</c:v>
                </c:pt>
                <c:pt idx="29">
                  <c:v>298.600006103515</c:v>
                </c:pt>
                <c:pt idx="30">
                  <c:v>301</c:v>
                </c:pt>
                <c:pt idx="31">
                  <c:v>301.80001831054602</c:v>
                </c:pt>
                <c:pt idx="32">
                  <c:v>304.20001220703102</c:v>
                </c:pt>
                <c:pt idx="33">
                  <c:v>304.20001220703102</c:v>
                </c:pt>
                <c:pt idx="34">
                  <c:v>305</c:v>
                </c:pt>
                <c:pt idx="35">
                  <c:v>305.80001831054602</c:v>
                </c:pt>
                <c:pt idx="36">
                  <c:v>305.80001831054602</c:v>
                </c:pt>
                <c:pt idx="37">
                  <c:v>305</c:v>
                </c:pt>
                <c:pt idx="38">
                  <c:v>305</c:v>
                </c:pt>
                <c:pt idx="39">
                  <c:v>305</c:v>
                </c:pt>
                <c:pt idx="40">
                  <c:v>305</c:v>
                </c:pt>
                <c:pt idx="41">
                  <c:v>305</c:v>
                </c:pt>
                <c:pt idx="42">
                  <c:v>305</c:v>
                </c:pt>
                <c:pt idx="43">
                  <c:v>305</c:v>
                </c:pt>
                <c:pt idx="44">
                  <c:v>305</c:v>
                </c:pt>
                <c:pt idx="45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0-4F25-B0F4-60A4050B1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2664959"/>
        <c:axId val="1332666207"/>
      </c:barChart>
      <c:catAx>
        <c:axId val="13326649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666207"/>
        <c:crosses val="autoZero"/>
        <c:auto val="1"/>
        <c:lblAlgn val="ctr"/>
        <c:lblOffset val="100"/>
        <c:noMultiLvlLbl val="0"/>
      </c:catAx>
      <c:valAx>
        <c:axId val="133266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664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'SMR1'!$D$1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'SMR1'!$D$2:$D$156</c:f>
              <c:numCache>
                <c:formatCode>General</c:formatCode>
                <c:ptCount val="155"/>
                <c:pt idx="0">
                  <c:v>1154.40002441406</c:v>
                </c:pt>
                <c:pt idx="1">
                  <c:v>1151.20007324218</c:v>
                </c:pt>
                <c:pt idx="2">
                  <c:v>1140</c:v>
                </c:pt>
                <c:pt idx="3">
                  <c:v>1112.80004882812</c:v>
                </c:pt>
                <c:pt idx="4">
                  <c:v>1078.40002441406</c:v>
                </c:pt>
                <c:pt idx="5">
                  <c:v>1040.80004882812</c:v>
                </c:pt>
                <c:pt idx="6">
                  <c:v>1004</c:v>
                </c:pt>
                <c:pt idx="7">
                  <c:v>964.79998779296795</c:v>
                </c:pt>
                <c:pt idx="8">
                  <c:v>934.40002441406205</c:v>
                </c:pt>
                <c:pt idx="9">
                  <c:v>904.79998779296795</c:v>
                </c:pt>
                <c:pt idx="10">
                  <c:v>884</c:v>
                </c:pt>
                <c:pt idx="11">
                  <c:v>858.40002441406205</c:v>
                </c:pt>
                <c:pt idx="12">
                  <c:v>844.79998779296795</c:v>
                </c:pt>
                <c:pt idx="13">
                  <c:v>828</c:v>
                </c:pt>
                <c:pt idx="14">
                  <c:v>810.40002441406205</c:v>
                </c:pt>
                <c:pt idx="15">
                  <c:v>797.60003662109295</c:v>
                </c:pt>
                <c:pt idx="16">
                  <c:v>786.40002441406205</c:v>
                </c:pt>
                <c:pt idx="17">
                  <c:v>774.40002441406205</c:v>
                </c:pt>
                <c:pt idx="18">
                  <c:v>768</c:v>
                </c:pt>
                <c:pt idx="19">
                  <c:v>759.20001220703102</c:v>
                </c:pt>
                <c:pt idx="20">
                  <c:v>750.40002441406205</c:v>
                </c:pt>
                <c:pt idx="21">
                  <c:v>742.40002441406205</c:v>
                </c:pt>
                <c:pt idx="22">
                  <c:v>736</c:v>
                </c:pt>
                <c:pt idx="23">
                  <c:v>729.60003662109295</c:v>
                </c:pt>
                <c:pt idx="24">
                  <c:v>726.40002441406205</c:v>
                </c:pt>
                <c:pt idx="25">
                  <c:v>724.79998779296795</c:v>
                </c:pt>
                <c:pt idx="26">
                  <c:v>724</c:v>
                </c:pt>
                <c:pt idx="27">
                  <c:v>724</c:v>
                </c:pt>
                <c:pt idx="28">
                  <c:v>724</c:v>
                </c:pt>
                <c:pt idx="29">
                  <c:v>724</c:v>
                </c:pt>
                <c:pt idx="30">
                  <c:v>724.79998779296795</c:v>
                </c:pt>
                <c:pt idx="31">
                  <c:v>725.60003662109295</c:v>
                </c:pt>
                <c:pt idx="32">
                  <c:v>725.60003662109295</c:v>
                </c:pt>
                <c:pt idx="33">
                  <c:v>726.40002441406205</c:v>
                </c:pt>
                <c:pt idx="34">
                  <c:v>727.20001220703102</c:v>
                </c:pt>
                <c:pt idx="35">
                  <c:v>728</c:v>
                </c:pt>
                <c:pt idx="36">
                  <c:v>733.60003662109295</c:v>
                </c:pt>
                <c:pt idx="37">
                  <c:v>736</c:v>
                </c:pt>
                <c:pt idx="38">
                  <c:v>758.40002441406205</c:v>
                </c:pt>
                <c:pt idx="39">
                  <c:v>787.20001220703102</c:v>
                </c:pt>
                <c:pt idx="40">
                  <c:v>808</c:v>
                </c:pt>
                <c:pt idx="41">
                  <c:v>823.20001220703102</c:v>
                </c:pt>
                <c:pt idx="42">
                  <c:v>842.40002441406205</c:v>
                </c:pt>
                <c:pt idx="43">
                  <c:v>864.79998779296795</c:v>
                </c:pt>
                <c:pt idx="44">
                  <c:v>882.40002441406205</c:v>
                </c:pt>
                <c:pt idx="45">
                  <c:v>896.79998779296795</c:v>
                </c:pt>
                <c:pt idx="46">
                  <c:v>911.20001220703102</c:v>
                </c:pt>
                <c:pt idx="47">
                  <c:v>926.40002441406205</c:v>
                </c:pt>
                <c:pt idx="48">
                  <c:v>937.60003662109295</c:v>
                </c:pt>
                <c:pt idx="49">
                  <c:v>962.40002441406205</c:v>
                </c:pt>
                <c:pt idx="50">
                  <c:v>986.40002441406205</c:v>
                </c:pt>
                <c:pt idx="51">
                  <c:v>1012</c:v>
                </c:pt>
                <c:pt idx="52">
                  <c:v>1040</c:v>
                </c:pt>
                <c:pt idx="53">
                  <c:v>1062.40002441406</c:v>
                </c:pt>
                <c:pt idx="54">
                  <c:v>1082.40002441406</c:v>
                </c:pt>
                <c:pt idx="55">
                  <c:v>1093.59997558593</c:v>
                </c:pt>
                <c:pt idx="56">
                  <c:v>1106.40002441406</c:v>
                </c:pt>
                <c:pt idx="57">
                  <c:v>1120</c:v>
                </c:pt>
                <c:pt idx="58">
                  <c:v>1127.20007324218</c:v>
                </c:pt>
                <c:pt idx="59">
                  <c:v>1128.80004882812</c:v>
                </c:pt>
                <c:pt idx="60">
                  <c:v>1130.40002441406</c:v>
                </c:pt>
                <c:pt idx="61">
                  <c:v>1130.40002441406</c:v>
                </c:pt>
                <c:pt idx="62">
                  <c:v>1144</c:v>
                </c:pt>
                <c:pt idx="63">
                  <c:v>1142.40002441406</c:v>
                </c:pt>
                <c:pt idx="64">
                  <c:v>1115.20007324218</c:v>
                </c:pt>
                <c:pt idx="65">
                  <c:v>1068</c:v>
                </c:pt>
                <c:pt idx="66">
                  <c:v>999.20001220703102</c:v>
                </c:pt>
                <c:pt idx="67">
                  <c:v>949.60003662109295</c:v>
                </c:pt>
                <c:pt idx="68">
                  <c:v>863.20001220703102</c:v>
                </c:pt>
                <c:pt idx="69">
                  <c:v>777.60003662109295</c:v>
                </c:pt>
                <c:pt idx="70">
                  <c:v>711.20001220703102</c:v>
                </c:pt>
                <c:pt idx="71">
                  <c:v>668.79998779296795</c:v>
                </c:pt>
                <c:pt idx="72">
                  <c:v>648.79998779296795</c:v>
                </c:pt>
                <c:pt idx="73">
                  <c:v>636.79998779296795</c:v>
                </c:pt>
                <c:pt idx="74">
                  <c:v>632.79998779296795</c:v>
                </c:pt>
                <c:pt idx="75">
                  <c:v>630.40002441406205</c:v>
                </c:pt>
                <c:pt idx="76">
                  <c:v>628</c:v>
                </c:pt>
                <c:pt idx="77">
                  <c:v>626.40002441406205</c:v>
                </c:pt>
                <c:pt idx="78">
                  <c:v>625.60003662109295</c:v>
                </c:pt>
                <c:pt idx="79">
                  <c:v>624.79998779296795</c:v>
                </c:pt>
                <c:pt idx="80">
                  <c:v>622.40002441406205</c:v>
                </c:pt>
                <c:pt idx="81">
                  <c:v>620.79998779296795</c:v>
                </c:pt>
                <c:pt idx="82">
                  <c:v>616.79998779296795</c:v>
                </c:pt>
                <c:pt idx="83">
                  <c:v>611.20001220703102</c:v>
                </c:pt>
                <c:pt idx="84">
                  <c:v>603.20001220703102</c:v>
                </c:pt>
                <c:pt idx="85">
                  <c:v>596</c:v>
                </c:pt>
                <c:pt idx="86">
                  <c:v>592</c:v>
                </c:pt>
                <c:pt idx="87">
                  <c:v>587.20001220703102</c:v>
                </c:pt>
                <c:pt idx="88">
                  <c:v>581.60003662109295</c:v>
                </c:pt>
                <c:pt idx="89">
                  <c:v>575.20001220703102</c:v>
                </c:pt>
                <c:pt idx="90">
                  <c:v>571.20001220703102</c:v>
                </c:pt>
                <c:pt idx="91">
                  <c:v>568</c:v>
                </c:pt>
                <c:pt idx="92">
                  <c:v>565.60003662109295</c:v>
                </c:pt>
                <c:pt idx="93">
                  <c:v>563.20001220703102</c:v>
                </c:pt>
                <c:pt idx="94">
                  <c:v>560.79998779296795</c:v>
                </c:pt>
                <c:pt idx="95">
                  <c:v>559.20001220703102</c:v>
                </c:pt>
                <c:pt idx="96">
                  <c:v>556.79998779296795</c:v>
                </c:pt>
                <c:pt idx="97">
                  <c:v>554.40002441406205</c:v>
                </c:pt>
                <c:pt idx="98">
                  <c:v>552</c:v>
                </c:pt>
                <c:pt idx="99">
                  <c:v>550.40002441406205</c:v>
                </c:pt>
                <c:pt idx="100">
                  <c:v>548</c:v>
                </c:pt>
                <c:pt idx="101">
                  <c:v>546.40002441406205</c:v>
                </c:pt>
                <c:pt idx="102">
                  <c:v>544.79998779296795</c:v>
                </c:pt>
                <c:pt idx="103">
                  <c:v>542.40002441406205</c:v>
                </c:pt>
                <c:pt idx="104">
                  <c:v>540</c:v>
                </c:pt>
                <c:pt idx="105">
                  <c:v>538.40002441406205</c:v>
                </c:pt>
                <c:pt idx="106">
                  <c:v>536</c:v>
                </c:pt>
                <c:pt idx="107">
                  <c:v>533.60003662109295</c:v>
                </c:pt>
                <c:pt idx="108">
                  <c:v>532</c:v>
                </c:pt>
                <c:pt idx="109">
                  <c:v>530.40002441406205</c:v>
                </c:pt>
                <c:pt idx="110">
                  <c:v>528</c:v>
                </c:pt>
                <c:pt idx="111">
                  <c:v>525.60003662109295</c:v>
                </c:pt>
                <c:pt idx="112">
                  <c:v>524</c:v>
                </c:pt>
                <c:pt idx="113">
                  <c:v>524</c:v>
                </c:pt>
                <c:pt idx="114">
                  <c:v>1155.20007324218</c:v>
                </c:pt>
                <c:pt idx="115">
                  <c:v>1151.20007324218</c:v>
                </c:pt>
                <c:pt idx="116">
                  <c:v>1148</c:v>
                </c:pt>
                <c:pt idx="117">
                  <c:v>1122.40002441406</c:v>
                </c:pt>
                <c:pt idx="118">
                  <c:v>1082.40002441406</c:v>
                </c:pt>
                <c:pt idx="119">
                  <c:v>1035.20007324218</c:v>
                </c:pt>
                <c:pt idx="120">
                  <c:v>963.20001220703102</c:v>
                </c:pt>
                <c:pt idx="121">
                  <c:v>903.20001220703102</c:v>
                </c:pt>
                <c:pt idx="122">
                  <c:v>825.60003662109295</c:v>
                </c:pt>
                <c:pt idx="123">
                  <c:v>774.40002441406205</c:v>
                </c:pt>
                <c:pt idx="124">
                  <c:v>736</c:v>
                </c:pt>
                <c:pt idx="125">
                  <c:v>689.60003662109295</c:v>
                </c:pt>
                <c:pt idx="126">
                  <c:v>654.40002441406205</c:v>
                </c:pt>
                <c:pt idx="127">
                  <c:v>631.20001220703102</c:v>
                </c:pt>
                <c:pt idx="128">
                  <c:v>616.79998779296795</c:v>
                </c:pt>
                <c:pt idx="129">
                  <c:v>609.60003662109295</c:v>
                </c:pt>
                <c:pt idx="130">
                  <c:v>605.60003662109295</c:v>
                </c:pt>
                <c:pt idx="131">
                  <c:v>600</c:v>
                </c:pt>
                <c:pt idx="132">
                  <c:v>596</c:v>
                </c:pt>
                <c:pt idx="133">
                  <c:v>591.20001220703102</c:v>
                </c:pt>
                <c:pt idx="134">
                  <c:v>587.20001220703102</c:v>
                </c:pt>
                <c:pt idx="135">
                  <c:v>578.40002441406205</c:v>
                </c:pt>
                <c:pt idx="136">
                  <c:v>568.79998779296795</c:v>
                </c:pt>
                <c:pt idx="137">
                  <c:v>557.60003662109295</c:v>
                </c:pt>
                <c:pt idx="138">
                  <c:v>552</c:v>
                </c:pt>
                <c:pt idx="139">
                  <c:v>544.79998779296795</c:v>
                </c:pt>
                <c:pt idx="140">
                  <c:v>540</c:v>
                </c:pt>
                <c:pt idx="141">
                  <c:v>536</c:v>
                </c:pt>
                <c:pt idx="142">
                  <c:v>533.60003662109295</c:v>
                </c:pt>
                <c:pt idx="143">
                  <c:v>532</c:v>
                </c:pt>
                <c:pt idx="144">
                  <c:v>529.60003662109295</c:v>
                </c:pt>
                <c:pt idx="145">
                  <c:v>528</c:v>
                </c:pt>
                <c:pt idx="146">
                  <c:v>525.60003662109295</c:v>
                </c:pt>
                <c:pt idx="147">
                  <c:v>524</c:v>
                </c:pt>
                <c:pt idx="148">
                  <c:v>521.60003662109295</c:v>
                </c:pt>
                <c:pt idx="149">
                  <c:v>519.20001220703102</c:v>
                </c:pt>
                <c:pt idx="150">
                  <c:v>517.60003662109295</c:v>
                </c:pt>
                <c:pt idx="151">
                  <c:v>515.20001220703102</c:v>
                </c:pt>
                <c:pt idx="152">
                  <c:v>513.60003662109295</c:v>
                </c:pt>
                <c:pt idx="153">
                  <c:v>512</c:v>
                </c:pt>
                <c:pt idx="154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6-4708-9A4A-5A3CF1073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9742639"/>
        <c:axId val="1929743055"/>
      </c:barChart>
      <c:catAx>
        <c:axId val="19297426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43055"/>
        <c:crosses val="autoZero"/>
        <c:auto val="1"/>
        <c:lblAlgn val="ctr"/>
        <c:lblOffset val="100"/>
        <c:noMultiLvlLbl val="0"/>
      </c:catAx>
      <c:valAx>
        <c:axId val="192974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4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'SMR1'!$E$1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'SMR1'!$E$2:$E$156</c:f>
              <c:numCache>
                <c:formatCode>General</c:formatCode>
                <c:ptCount val="155"/>
                <c:pt idx="0">
                  <c:v>568.20001220703102</c:v>
                </c:pt>
                <c:pt idx="1">
                  <c:v>569</c:v>
                </c:pt>
                <c:pt idx="2">
                  <c:v>572.20001220703102</c:v>
                </c:pt>
                <c:pt idx="3">
                  <c:v>577</c:v>
                </c:pt>
                <c:pt idx="4">
                  <c:v>577.79998779296795</c:v>
                </c:pt>
                <c:pt idx="5">
                  <c:v>577.79998779296795</c:v>
                </c:pt>
                <c:pt idx="6">
                  <c:v>576.20001220703102</c:v>
                </c:pt>
                <c:pt idx="7">
                  <c:v>570.60003662109295</c:v>
                </c:pt>
                <c:pt idx="8">
                  <c:v>564.20001220703102</c:v>
                </c:pt>
                <c:pt idx="9">
                  <c:v>554.60003662109295</c:v>
                </c:pt>
                <c:pt idx="10">
                  <c:v>545.79998779296795</c:v>
                </c:pt>
                <c:pt idx="11">
                  <c:v>537.79998779296795</c:v>
                </c:pt>
                <c:pt idx="12">
                  <c:v>533</c:v>
                </c:pt>
                <c:pt idx="13">
                  <c:v>526.60003662109295</c:v>
                </c:pt>
                <c:pt idx="14">
                  <c:v>520.20001220703102</c:v>
                </c:pt>
                <c:pt idx="15">
                  <c:v>514.60003662109295</c:v>
                </c:pt>
                <c:pt idx="16">
                  <c:v>509.80001831054602</c:v>
                </c:pt>
                <c:pt idx="17">
                  <c:v>506.60006713867102</c:v>
                </c:pt>
                <c:pt idx="18">
                  <c:v>505</c:v>
                </c:pt>
                <c:pt idx="19">
                  <c:v>502.60006713867102</c:v>
                </c:pt>
                <c:pt idx="20">
                  <c:v>501</c:v>
                </c:pt>
                <c:pt idx="21">
                  <c:v>501</c:v>
                </c:pt>
                <c:pt idx="22">
                  <c:v>501</c:v>
                </c:pt>
                <c:pt idx="23">
                  <c:v>501.80001831054602</c:v>
                </c:pt>
                <c:pt idx="24">
                  <c:v>502.60006713867102</c:v>
                </c:pt>
                <c:pt idx="25">
                  <c:v>502.60006713867102</c:v>
                </c:pt>
                <c:pt idx="26">
                  <c:v>502.60006713867102</c:v>
                </c:pt>
                <c:pt idx="27">
                  <c:v>503.39999389648398</c:v>
                </c:pt>
                <c:pt idx="28">
                  <c:v>504.20001220703102</c:v>
                </c:pt>
                <c:pt idx="29">
                  <c:v>505</c:v>
                </c:pt>
                <c:pt idx="30">
                  <c:v>505</c:v>
                </c:pt>
                <c:pt idx="31">
                  <c:v>505</c:v>
                </c:pt>
                <c:pt idx="32">
                  <c:v>505.80001831054602</c:v>
                </c:pt>
                <c:pt idx="33">
                  <c:v>505.80001831054602</c:v>
                </c:pt>
                <c:pt idx="34">
                  <c:v>506.60006713867102</c:v>
                </c:pt>
                <c:pt idx="35">
                  <c:v>506.60006713867102</c:v>
                </c:pt>
                <c:pt idx="36">
                  <c:v>504.20001220703102</c:v>
                </c:pt>
                <c:pt idx="37">
                  <c:v>503.39999389648398</c:v>
                </c:pt>
                <c:pt idx="38">
                  <c:v>494.60006713867102</c:v>
                </c:pt>
                <c:pt idx="39">
                  <c:v>484.20001220703102</c:v>
                </c:pt>
                <c:pt idx="40">
                  <c:v>475.39999389648398</c:v>
                </c:pt>
                <c:pt idx="41">
                  <c:v>468.20001220703102</c:v>
                </c:pt>
                <c:pt idx="42">
                  <c:v>456.20001220703102</c:v>
                </c:pt>
                <c:pt idx="43">
                  <c:v>444.20001220703102</c:v>
                </c:pt>
                <c:pt idx="44">
                  <c:v>436.20001220703102</c:v>
                </c:pt>
                <c:pt idx="45">
                  <c:v>429</c:v>
                </c:pt>
                <c:pt idx="46">
                  <c:v>427.39999389648398</c:v>
                </c:pt>
                <c:pt idx="47">
                  <c:v>426.600006103515</c:v>
                </c:pt>
                <c:pt idx="48">
                  <c:v>427.39999389648398</c:v>
                </c:pt>
                <c:pt idx="49">
                  <c:v>433.80001831054602</c:v>
                </c:pt>
                <c:pt idx="50">
                  <c:v>441</c:v>
                </c:pt>
                <c:pt idx="51">
                  <c:v>449.80001831054602</c:v>
                </c:pt>
                <c:pt idx="52">
                  <c:v>463.39999389648398</c:v>
                </c:pt>
                <c:pt idx="53">
                  <c:v>477.80001831054602</c:v>
                </c:pt>
                <c:pt idx="54">
                  <c:v>492.20001220703102</c:v>
                </c:pt>
                <c:pt idx="55">
                  <c:v>499.39999389648398</c:v>
                </c:pt>
                <c:pt idx="56">
                  <c:v>512.20001220703102</c:v>
                </c:pt>
                <c:pt idx="57">
                  <c:v>524.20001220703102</c:v>
                </c:pt>
                <c:pt idx="58">
                  <c:v>533</c:v>
                </c:pt>
                <c:pt idx="59">
                  <c:v>536.20001220703102</c:v>
                </c:pt>
                <c:pt idx="60">
                  <c:v>537</c:v>
                </c:pt>
                <c:pt idx="61">
                  <c:v>537</c:v>
                </c:pt>
                <c:pt idx="62">
                  <c:v>599.40002441406205</c:v>
                </c:pt>
                <c:pt idx="63">
                  <c:v>599.40002441406205</c:v>
                </c:pt>
                <c:pt idx="64">
                  <c:v>599.40002441406205</c:v>
                </c:pt>
                <c:pt idx="65">
                  <c:v>598.60003662109295</c:v>
                </c:pt>
                <c:pt idx="66">
                  <c:v>590.60003662109295</c:v>
                </c:pt>
                <c:pt idx="67">
                  <c:v>583.40002441406205</c:v>
                </c:pt>
                <c:pt idx="68">
                  <c:v>565.79998779296795</c:v>
                </c:pt>
                <c:pt idx="69">
                  <c:v>543.40002441406205</c:v>
                </c:pt>
                <c:pt idx="70">
                  <c:v>519.40002441406205</c:v>
                </c:pt>
                <c:pt idx="71">
                  <c:v>504.20001220703102</c:v>
                </c:pt>
                <c:pt idx="72">
                  <c:v>498.60006713867102</c:v>
                </c:pt>
                <c:pt idx="73">
                  <c:v>497.80001831054602</c:v>
                </c:pt>
                <c:pt idx="74">
                  <c:v>497.80001831054602</c:v>
                </c:pt>
                <c:pt idx="75">
                  <c:v>497.80001831054602</c:v>
                </c:pt>
                <c:pt idx="76">
                  <c:v>497.80001831054602</c:v>
                </c:pt>
                <c:pt idx="77">
                  <c:v>497.80001831054602</c:v>
                </c:pt>
                <c:pt idx="78">
                  <c:v>497.80001831054602</c:v>
                </c:pt>
                <c:pt idx="79">
                  <c:v>497.80001831054602</c:v>
                </c:pt>
                <c:pt idx="80">
                  <c:v>497.80001831054602</c:v>
                </c:pt>
                <c:pt idx="81">
                  <c:v>497.80001831054602</c:v>
                </c:pt>
                <c:pt idx="82">
                  <c:v>498.60006713867102</c:v>
                </c:pt>
                <c:pt idx="83">
                  <c:v>498.60006713867102</c:v>
                </c:pt>
                <c:pt idx="84">
                  <c:v>498.60006713867102</c:v>
                </c:pt>
                <c:pt idx="85">
                  <c:v>497</c:v>
                </c:pt>
                <c:pt idx="86">
                  <c:v>495.39999389648398</c:v>
                </c:pt>
                <c:pt idx="87">
                  <c:v>493.80001831054602</c:v>
                </c:pt>
                <c:pt idx="88">
                  <c:v>490.60006713867102</c:v>
                </c:pt>
                <c:pt idx="89">
                  <c:v>485.80001831054602</c:v>
                </c:pt>
                <c:pt idx="90">
                  <c:v>483.39999389648398</c:v>
                </c:pt>
                <c:pt idx="91">
                  <c:v>481.80001831054602</c:v>
                </c:pt>
                <c:pt idx="92">
                  <c:v>480.20001220703102</c:v>
                </c:pt>
                <c:pt idx="93">
                  <c:v>480.20001220703102</c:v>
                </c:pt>
                <c:pt idx="94">
                  <c:v>480.20001220703102</c:v>
                </c:pt>
                <c:pt idx="95">
                  <c:v>480.20001220703102</c:v>
                </c:pt>
                <c:pt idx="96">
                  <c:v>480.20001220703102</c:v>
                </c:pt>
                <c:pt idx="97">
                  <c:v>480.20001220703102</c:v>
                </c:pt>
                <c:pt idx="98">
                  <c:v>480.20001220703102</c:v>
                </c:pt>
                <c:pt idx="99">
                  <c:v>480.20001220703102</c:v>
                </c:pt>
                <c:pt idx="100">
                  <c:v>480.20001220703102</c:v>
                </c:pt>
                <c:pt idx="101">
                  <c:v>480.20001220703102</c:v>
                </c:pt>
                <c:pt idx="102">
                  <c:v>480.20001220703102</c:v>
                </c:pt>
                <c:pt idx="103">
                  <c:v>480.20001220703102</c:v>
                </c:pt>
                <c:pt idx="104">
                  <c:v>480.20001220703102</c:v>
                </c:pt>
                <c:pt idx="105">
                  <c:v>480.20001220703102</c:v>
                </c:pt>
                <c:pt idx="106">
                  <c:v>480.20001220703102</c:v>
                </c:pt>
                <c:pt idx="107">
                  <c:v>480.20001220703102</c:v>
                </c:pt>
                <c:pt idx="108">
                  <c:v>480.20001220703102</c:v>
                </c:pt>
                <c:pt idx="109">
                  <c:v>480.20001220703102</c:v>
                </c:pt>
                <c:pt idx="110">
                  <c:v>480.20001220703102</c:v>
                </c:pt>
                <c:pt idx="111">
                  <c:v>480.20001220703102</c:v>
                </c:pt>
                <c:pt idx="112">
                  <c:v>480.20001220703102</c:v>
                </c:pt>
                <c:pt idx="113">
                  <c:v>480.20001220703102</c:v>
                </c:pt>
                <c:pt idx="114">
                  <c:v>613.79998779296795</c:v>
                </c:pt>
                <c:pt idx="115">
                  <c:v>615.40002441406205</c:v>
                </c:pt>
                <c:pt idx="116">
                  <c:v>615.40002441406205</c:v>
                </c:pt>
                <c:pt idx="117">
                  <c:v>624.20001220703102</c:v>
                </c:pt>
                <c:pt idx="118">
                  <c:v>632.20001220703102</c:v>
                </c:pt>
                <c:pt idx="119">
                  <c:v>636.20001220703102</c:v>
                </c:pt>
                <c:pt idx="120">
                  <c:v>637.79998779296795</c:v>
                </c:pt>
                <c:pt idx="121">
                  <c:v>636.20001220703102</c:v>
                </c:pt>
                <c:pt idx="122">
                  <c:v>629</c:v>
                </c:pt>
                <c:pt idx="123">
                  <c:v>625</c:v>
                </c:pt>
                <c:pt idx="124">
                  <c:v>622.60003662109295</c:v>
                </c:pt>
                <c:pt idx="125">
                  <c:v>620.20001220703102</c:v>
                </c:pt>
                <c:pt idx="126">
                  <c:v>621.79998779296795</c:v>
                </c:pt>
                <c:pt idx="127">
                  <c:v>624.20001220703102</c:v>
                </c:pt>
                <c:pt idx="128">
                  <c:v>625</c:v>
                </c:pt>
                <c:pt idx="129">
                  <c:v>625</c:v>
                </c:pt>
                <c:pt idx="130">
                  <c:v>625</c:v>
                </c:pt>
                <c:pt idx="131">
                  <c:v>624.20001220703102</c:v>
                </c:pt>
                <c:pt idx="132">
                  <c:v>624.20001220703102</c:v>
                </c:pt>
                <c:pt idx="133">
                  <c:v>623.40002441406205</c:v>
                </c:pt>
                <c:pt idx="134">
                  <c:v>622.60003662109295</c:v>
                </c:pt>
                <c:pt idx="135">
                  <c:v>622.60003662109295</c:v>
                </c:pt>
                <c:pt idx="136">
                  <c:v>623.40002441406205</c:v>
                </c:pt>
                <c:pt idx="137">
                  <c:v>624.20001220703102</c:v>
                </c:pt>
                <c:pt idx="138">
                  <c:v>625</c:v>
                </c:pt>
                <c:pt idx="139">
                  <c:v>627.40002441406205</c:v>
                </c:pt>
                <c:pt idx="140">
                  <c:v>629</c:v>
                </c:pt>
                <c:pt idx="141">
                  <c:v>629.79998779296795</c:v>
                </c:pt>
                <c:pt idx="142">
                  <c:v>629.79998779296795</c:v>
                </c:pt>
                <c:pt idx="143">
                  <c:v>629.79998779296795</c:v>
                </c:pt>
                <c:pt idx="144">
                  <c:v>629.79998779296795</c:v>
                </c:pt>
                <c:pt idx="145">
                  <c:v>629.79998779296795</c:v>
                </c:pt>
                <c:pt idx="146">
                  <c:v>629.79998779296795</c:v>
                </c:pt>
                <c:pt idx="147">
                  <c:v>629.79998779296795</c:v>
                </c:pt>
                <c:pt idx="148">
                  <c:v>629.79998779296795</c:v>
                </c:pt>
                <c:pt idx="149">
                  <c:v>629.79998779296795</c:v>
                </c:pt>
                <c:pt idx="150">
                  <c:v>629.79998779296795</c:v>
                </c:pt>
                <c:pt idx="151">
                  <c:v>629.79998779296795</c:v>
                </c:pt>
                <c:pt idx="152">
                  <c:v>629.79998779296795</c:v>
                </c:pt>
                <c:pt idx="153">
                  <c:v>629.79998779296795</c:v>
                </c:pt>
                <c:pt idx="154">
                  <c:v>629.79998779296795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4-43DB-8FDC-1AC49F4A7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9739311"/>
        <c:axId val="1872874623"/>
      </c:barChart>
      <c:catAx>
        <c:axId val="19297393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874623"/>
        <c:crosses val="autoZero"/>
        <c:auto val="1"/>
        <c:lblAlgn val="ctr"/>
        <c:lblOffset val="100"/>
        <c:noMultiLvlLbl val="0"/>
      </c:catAx>
      <c:valAx>
        <c:axId val="187287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73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'IRL20'!$D$1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'IRL20'!$D$2:$D$118</c:f>
              <c:numCache>
                <c:formatCode>General</c:formatCode>
                <c:ptCount val="117"/>
                <c:pt idx="0">
                  <c:v>1392.80004882812</c:v>
                </c:pt>
                <c:pt idx="1">
                  <c:v>1392</c:v>
                </c:pt>
                <c:pt idx="2">
                  <c:v>1380</c:v>
                </c:pt>
                <c:pt idx="3">
                  <c:v>1340</c:v>
                </c:pt>
                <c:pt idx="4">
                  <c:v>1285.59997558593</c:v>
                </c:pt>
                <c:pt idx="5">
                  <c:v>1217.59997558593</c:v>
                </c:pt>
                <c:pt idx="6">
                  <c:v>1144.80004882812</c:v>
                </c:pt>
                <c:pt idx="7">
                  <c:v>1079.20007324218</c:v>
                </c:pt>
                <c:pt idx="8">
                  <c:v>1008.79998779296</c:v>
                </c:pt>
                <c:pt idx="9">
                  <c:v>941.60003662109295</c:v>
                </c:pt>
                <c:pt idx="10">
                  <c:v>911.20001220703102</c:v>
                </c:pt>
                <c:pt idx="11">
                  <c:v>880.79998779296795</c:v>
                </c:pt>
                <c:pt idx="12">
                  <c:v>867.20001220703102</c:v>
                </c:pt>
                <c:pt idx="13">
                  <c:v>860</c:v>
                </c:pt>
                <c:pt idx="14">
                  <c:v>856.79998779296795</c:v>
                </c:pt>
                <c:pt idx="15">
                  <c:v>855.20001220703102</c:v>
                </c:pt>
                <c:pt idx="16">
                  <c:v>852.79998779296795</c:v>
                </c:pt>
                <c:pt idx="17">
                  <c:v>850.40002441406205</c:v>
                </c:pt>
                <c:pt idx="18">
                  <c:v>845.60003662109295</c:v>
                </c:pt>
                <c:pt idx="19">
                  <c:v>840</c:v>
                </c:pt>
                <c:pt idx="20">
                  <c:v>835.20001220703102</c:v>
                </c:pt>
                <c:pt idx="21">
                  <c:v>829.60003662109295</c:v>
                </c:pt>
                <c:pt idx="22">
                  <c:v>827.20001220703102</c:v>
                </c:pt>
                <c:pt idx="23">
                  <c:v>824.79998779296795</c:v>
                </c:pt>
                <c:pt idx="24">
                  <c:v>822.40002441406205</c:v>
                </c:pt>
                <c:pt idx="25">
                  <c:v>819.20001220703102</c:v>
                </c:pt>
                <c:pt idx="26">
                  <c:v>816</c:v>
                </c:pt>
                <c:pt idx="27">
                  <c:v>809.60003662109295</c:v>
                </c:pt>
                <c:pt idx="28">
                  <c:v>804</c:v>
                </c:pt>
                <c:pt idx="29">
                  <c:v>796.79998779296795</c:v>
                </c:pt>
                <c:pt idx="30">
                  <c:v>791.20001220703102</c:v>
                </c:pt>
                <c:pt idx="31">
                  <c:v>781.60003662109295</c:v>
                </c:pt>
                <c:pt idx="32">
                  <c:v>774.40002441406205</c:v>
                </c:pt>
                <c:pt idx="33">
                  <c:v>768</c:v>
                </c:pt>
                <c:pt idx="34">
                  <c:v>761.60003662109295</c:v>
                </c:pt>
                <c:pt idx="35">
                  <c:v>757.60003662109295</c:v>
                </c:pt>
                <c:pt idx="36">
                  <c:v>754.40002441406205</c:v>
                </c:pt>
                <c:pt idx="37">
                  <c:v>749.60003662109295</c:v>
                </c:pt>
                <c:pt idx="38">
                  <c:v>747.20001220703102</c:v>
                </c:pt>
                <c:pt idx="39">
                  <c:v>744.79998779296795</c:v>
                </c:pt>
                <c:pt idx="40">
                  <c:v>742.40002441406205</c:v>
                </c:pt>
                <c:pt idx="41">
                  <c:v>741.60003662109295</c:v>
                </c:pt>
                <c:pt idx="42">
                  <c:v>739.20001220703102</c:v>
                </c:pt>
                <c:pt idx="43">
                  <c:v>738.40002441406205</c:v>
                </c:pt>
                <c:pt idx="44">
                  <c:v>736</c:v>
                </c:pt>
                <c:pt idx="45">
                  <c:v>734.40002441406205</c:v>
                </c:pt>
                <c:pt idx="46">
                  <c:v>732.79998779296795</c:v>
                </c:pt>
                <c:pt idx="47">
                  <c:v>731.20001220703102</c:v>
                </c:pt>
                <c:pt idx="48">
                  <c:v>729.60003662109295</c:v>
                </c:pt>
                <c:pt idx="49">
                  <c:v>727.20001220703102</c:v>
                </c:pt>
                <c:pt idx="50">
                  <c:v>726.40002441406205</c:v>
                </c:pt>
                <c:pt idx="51">
                  <c:v>724.79998779296795</c:v>
                </c:pt>
                <c:pt idx="52">
                  <c:v>723.20001220703102</c:v>
                </c:pt>
                <c:pt idx="53">
                  <c:v>721.60003662109295</c:v>
                </c:pt>
                <c:pt idx="54">
                  <c:v>720</c:v>
                </c:pt>
                <c:pt idx="55">
                  <c:v>718.40002441406205</c:v>
                </c:pt>
                <c:pt idx="56">
                  <c:v>716.79998779296795</c:v>
                </c:pt>
                <c:pt idx="57">
                  <c:v>715.20001220703102</c:v>
                </c:pt>
                <c:pt idx="58">
                  <c:v>713.60003662109295</c:v>
                </c:pt>
                <c:pt idx="59">
                  <c:v>712</c:v>
                </c:pt>
                <c:pt idx="60">
                  <c:v>709.60003662109295</c:v>
                </c:pt>
                <c:pt idx="61">
                  <c:v>708</c:v>
                </c:pt>
                <c:pt idx="62">
                  <c:v>705.60003662109295</c:v>
                </c:pt>
                <c:pt idx="63">
                  <c:v>704</c:v>
                </c:pt>
                <c:pt idx="64">
                  <c:v>701.60003662109295</c:v>
                </c:pt>
                <c:pt idx="65">
                  <c:v>699.20001220703102</c:v>
                </c:pt>
                <c:pt idx="66">
                  <c:v>697.60003662109295</c:v>
                </c:pt>
                <c:pt idx="67">
                  <c:v>696</c:v>
                </c:pt>
                <c:pt idx="68">
                  <c:v>693.60003662109295</c:v>
                </c:pt>
                <c:pt idx="69">
                  <c:v>692</c:v>
                </c:pt>
                <c:pt idx="70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2-4CF6-9FDE-8CBDFEB2B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313695"/>
        <c:axId val="178317023"/>
      </c:barChart>
      <c:catAx>
        <c:axId val="178313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17023"/>
        <c:crosses val="autoZero"/>
        <c:auto val="1"/>
        <c:lblAlgn val="ctr"/>
        <c:lblOffset val="100"/>
        <c:noMultiLvlLbl val="0"/>
      </c:catAx>
      <c:valAx>
        <c:axId val="17831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13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'IRL20'!$E$1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'IRL20'!$E$2:$E$118</c:f>
              <c:numCache>
                <c:formatCode>General</c:formatCode>
                <c:ptCount val="117"/>
                <c:pt idx="0">
                  <c:v>621</c:v>
                </c:pt>
                <c:pt idx="1">
                  <c:v>621</c:v>
                </c:pt>
                <c:pt idx="2">
                  <c:v>621</c:v>
                </c:pt>
                <c:pt idx="3">
                  <c:v>621</c:v>
                </c:pt>
                <c:pt idx="4">
                  <c:v>614.60003662109295</c:v>
                </c:pt>
                <c:pt idx="5">
                  <c:v>599.40002441406205</c:v>
                </c:pt>
                <c:pt idx="6">
                  <c:v>577</c:v>
                </c:pt>
                <c:pt idx="7">
                  <c:v>546.60003662109295</c:v>
                </c:pt>
                <c:pt idx="8">
                  <c:v>508.20001220703102</c:v>
                </c:pt>
                <c:pt idx="9">
                  <c:v>465</c:v>
                </c:pt>
                <c:pt idx="10">
                  <c:v>442.60006713867102</c:v>
                </c:pt>
                <c:pt idx="11">
                  <c:v>419.39999389648398</c:v>
                </c:pt>
                <c:pt idx="12">
                  <c:v>411.39999389648398</c:v>
                </c:pt>
                <c:pt idx="13">
                  <c:v>409</c:v>
                </c:pt>
                <c:pt idx="14">
                  <c:v>407.39999389648398</c:v>
                </c:pt>
                <c:pt idx="15">
                  <c:v>407.39999389648398</c:v>
                </c:pt>
                <c:pt idx="16">
                  <c:v>406.600006103515</c:v>
                </c:pt>
                <c:pt idx="17">
                  <c:v>405.80001831054602</c:v>
                </c:pt>
                <c:pt idx="18">
                  <c:v>403.39999389648398</c:v>
                </c:pt>
                <c:pt idx="19">
                  <c:v>400.20001220703102</c:v>
                </c:pt>
                <c:pt idx="20">
                  <c:v>397.80001831054602</c:v>
                </c:pt>
                <c:pt idx="21">
                  <c:v>395.39999389648398</c:v>
                </c:pt>
                <c:pt idx="22">
                  <c:v>394.600006103515</c:v>
                </c:pt>
                <c:pt idx="23">
                  <c:v>394.600006103515</c:v>
                </c:pt>
                <c:pt idx="24">
                  <c:v>393.80001831054602</c:v>
                </c:pt>
                <c:pt idx="25">
                  <c:v>393.80001831054602</c:v>
                </c:pt>
                <c:pt idx="26">
                  <c:v>393.80001831054602</c:v>
                </c:pt>
                <c:pt idx="27">
                  <c:v>391.39999389648398</c:v>
                </c:pt>
                <c:pt idx="28">
                  <c:v>390.600006103515</c:v>
                </c:pt>
                <c:pt idx="29">
                  <c:v>387.39999389648398</c:v>
                </c:pt>
                <c:pt idx="30">
                  <c:v>384.20001220703102</c:v>
                </c:pt>
                <c:pt idx="31">
                  <c:v>376.20001220703102</c:v>
                </c:pt>
                <c:pt idx="32">
                  <c:v>368.20001220703102</c:v>
                </c:pt>
                <c:pt idx="33">
                  <c:v>361.80001831054602</c:v>
                </c:pt>
                <c:pt idx="34">
                  <c:v>357</c:v>
                </c:pt>
                <c:pt idx="35">
                  <c:v>353.80001831054602</c:v>
                </c:pt>
                <c:pt idx="36">
                  <c:v>352.20001220703102</c:v>
                </c:pt>
                <c:pt idx="37">
                  <c:v>349.80001831054602</c:v>
                </c:pt>
                <c:pt idx="38">
                  <c:v>347.39999389648398</c:v>
                </c:pt>
                <c:pt idx="39">
                  <c:v>346.600006103515</c:v>
                </c:pt>
                <c:pt idx="40">
                  <c:v>345.80001831054602</c:v>
                </c:pt>
                <c:pt idx="41">
                  <c:v>345.80001831054602</c:v>
                </c:pt>
                <c:pt idx="42">
                  <c:v>345.80001831054602</c:v>
                </c:pt>
                <c:pt idx="43">
                  <c:v>345.80001831054602</c:v>
                </c:pt>
                <c:pt idx="44">
                  <c:v>346.600006103515</c:v>
                </c:pt>
                <c:pt idx="45">
                  <c:v>346.600006103515</c:v>
                </c:pt>
                <c:pt idx="46">
                  <c:v>347.39999389648398</c:v>
                </c:pt>
                <c:pt idx="47">
                  <c:v>347.39999389648398</c:v>
                </c:pt>
                <c:pt idx="48">
                  <c:v>347.39999389648398</c:v>
                </c:pt>
                <c:pt idx="49">
                  <c:v>349</c:v>
                </c:pt>
                <c:pt idx="50">
                  <c:v>349</c:v>
                </c:pt>
                <c:pt idx="51">
                  <c:v>349.80001831054602</c:v>
                </c:pt>
                <c:pt idx="52">
                  <c:v>349.80001831054602</c:v>
                </c:pt>
                <c:pt idx="53">
                  <c:v>349.80001831054602</c:v>
                </c:pt>
                <c:pt idx="54">
                  <c:v>350.600006103515</c:v>
                </c:pt>
                <c:pt idx="55">
                  <c:v>351.39999389648398</c:v>
                </c:pt>
                <c:pt idx="56">
                  <c:v>351.39999389648398</c:v>
                </c:pt>
                <c:pt idx="57">
                  <c:v>352.20001220703102</c:v>
                </c:pt>
                <c:pt idx="58">
                  <c:v>352.20001220703102</c:v>
                </c:pt>
                <c:pt idx="59">
                  <c:v>352.20001220703102</c:v>
                </c:pt>
                <c:pt idx="60">
                  <c:v>352.20001220703102</c:v>
                </c:pt>
                <c:pt idx="61">
                  <c:v>352.20001220703102</c:v>
                </c:pt>
                <c:pt idx="62">
                  <c:v>352.20001220703102</c:v>
                </c:pt>
                <c:pt idx="63">
                  <c:v>351.39999389648398</c:v>
                </c:pt>
                <c:pt idx="64">
                  <c:v>350.600006103515</c:v>
                </c:pt>
                <c:pt idx="65">
                  <c:v>350.600006103515</c:v>
                </c:pt>
                <c:pt idx="66">
                  <c:v>350.600006103515</c:v>
                </c:pt>
                <c:pt idx="67">
                  <c:v>349.80001831054602</c:v>
                </c:pt>
                <c:pt idx="68">
                  <c:v>349.80001831054602</c:v>
                </c:pt>
                <c:pt idx="69">
                  <c:v>349.80001831054602</c:v>
                </c:pt>
                <c:pt idx="70">
                  <c:v>349.80001831054602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C-40E0-A0B1-D56D1C3F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48479"/>
        <c:axId val="1885161823"/>
      </c:barChart>
      <c:catAx>
        <c:axId val="488484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5161823"/>
        <c:crosses val="autoZero"/>
        <c:auto val="1"/>
        <c:lblAlgn val="ctr"/>
        <c:lblOffset val="100"/>
        <c:noMultiLvlLbl val="0"/>
      </c:catAx>
      <c:valAx>
        <c:axId val="188516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48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'IRL02'!$D$1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'IRL02'!$D$2:$D$118</c:f>
              <c:numCache>
                <c:formatCode>General</c:formatCode>
                <c:ptCount val="117"/>
                <c:pt idx="0">
                  <c:v>928.79998779296795</c:v>
                </c:pt>
                <c:pt idx="1">
                  <c:v>925.60003662109295</c:v>
                </c:pt>
                <c:pt idx="2">
                  <c:v>912.79998779296795</c:v>
                </c:pt>
                <c:pt idx="3">
                  <c:v>888</c:v>
                </c:pt>
                <c:pt idx="4">
                  <c:v>858.40002441406205</c:v>
                </c:pt>
                <c:pt idx="5">
                  <c:v>821.60003662109295</c:v>
                </c:pt>
                <c:pt idx="6">
                  <c:v>800</c:v>
                </c:pt>
                <c:pt idx="7">
                  <c:v>769.60003662109295</c:v>
                </c:pt>
                <c:pt idx="8">
                  <c:v>741.60003662109295</c:v>
                </c:pt>
                <c:pt idx="9">
                  <c:v>718.40002441406205</c:v>
                </c:pt>
                <c:pt idx="10">
                  <c:v>698.40002441406205</c:v>
                </c:pt>
                <c:pt idx="11">
                  <c:v>678.40002441406205</c:v>
                </c:pt>
                <c:pt idx="12">
                  <c:v>671.20001220703102</c:v>
                </c:pt>
                <c:pt idx="13">
                  <c:v>657.60003662109295</c:v>
                </c:pt>
                <c:pt idx="14">
                  <c:v>646.40002441406205</c:v>
                </c:pt>
                <c:pt idx="15">
                  <c:v>634.40002441406205</c:v>
                </c:pt>
                <c:pt idx="16">
                  <c:v>621.60003662109295</c:v>
                </c:pt>
                <c:pt idx="17">
                  <c:v>608</c:v>
                </c:pt>
                <c:pt idx="18">
                  <c:v>594.40002441406205</c:v>
                </c:pt>
                <c:pt idx="19">
                  <c:v>571.20001220703102</c:v>
                </c:pt>
                <c:pt idx="20">
                  <c:v>557.60003662109295</c:v>
                </c:pt>
                <c:pt idx="21">
                  <c:v>537.60003662109295</c:v>
                </c:pt>
                <c:pt idx="22">
                  <c:v>522.40002441406205</c:v>
                </c:pt>
                <c:pt idx="23">
                  <c:v>508.80001831054602</c:v>
                </c:pt>
                <c:pt idx="24">
                  <c:v>493.600006103515</c:v>
                </c:pt>
                <c:pt idx="25">
                  <c:v>482.39999389648398</c:v>
                </c:pt>
                <c:pt idx="26">
                  <c:v>473.600006103515</c:v>
                </c:pt>
                <c:pt idx="27">
                  <c:v>464.80001831054602</c:v>
                </c:pt>
                <c:pt idx="28">
                  <c:v>460.80001831054602</c:v>
                </c:pt>
                <c:pt idx="29">
                  <c:v>455.20001220703102</c:v>
                </c:pt>
                <c:pt idx="30">
                  <c:v>449.600006103515</c:v>
                </c:pt>
                <c:pt idx="31">
                  <c:v>444.80001831054602</c:v>
                </c:pt>
                <c:pt idx="32">
                  <c:v>437.600006103515</c:v>
                </c:pt>
                <c:pt idx="33">
                  <c:v>432</c:v>
                </c:pt>
                <c:pt idx="34">
                  <c:v>426.39999389648398</c:v>
                </c:pt>
                <c:pt idx="35">
                  <c:v>418.39999389648398</c:v>
                </c:pt>
                <c:pt idx="36">
                  <c:v>412.80001831054602</c:v>
                </c:pt>
                <c:pt idx="37">
                  <c:v>407.20001220703102</c:v>
                </c:pt>
                <c:pt idx="38">
                  <c:v>401.600006103515</c:v>
                </c:pt>
                <c:pt idx="39">
                  <c:v>396</c:v>
                </c:pt>
                <c:pt idx="40">
                  <c:v>393.600006103515</c:v>
                </c:pt>
                <c:pt idx="41">
                  <c:v>386.39999389648398</c:v>
                </c:pt>
                <c:pt idx="42">
                  <c:v>382.39999389648398</c:v>
                </c:pt>
                <c:pt idx="43">
                  <c:v>376.80001831054602</c:v>
                </c:pt>
                <c:pt idx="44">
                  <c:v>372</c:v>
                </c:pt>
                <c:pt idx="45">
                  <c:v>370.39999389648398</c:v>
                </c:pt>
                <c:pt idx="46">
                  <c:v>368</c:v>
                </c:pt>
                <c:pt idx="47">
                  <c:v>365.600006103515</c:v>
                </c:pt>
                <c:pt idx="48">
                  <c:v>364</c:v>
                </c:pt>
                <c:pt idx="49">
                  <c:v>361.600006103515</c:v>
                </c:pt>
                <c:pt idx="50">
                  <c:v>360</c:v>
                </c:pt>
                <c:pt idx="51">
                  <c:v>358.39999389648398</c:v>
                </c:pt>
                <c:pt idx="52">
                  <c:v>356.80001831054602</c:v>
                </c:pt>
                <c:pt idx="53">
                  <c:v>354.39999389648398</c:v>
                </c:pt>
                <c:pt idx="54">
                  <c:v>352</c:v>
                </c:pt>
                <c:pt idx="55">
                  <c:v>350.39999389648398</c:v>
                </c:pt>
                <c:pt idx="56">
                  <c:v>348</c:v>
                </c:pt>
                <c:pt idx="57">
                  <c:v>346.39999389648398</c:v>
                </c:pt>
                <c:pt idx="58">
                  <c:v>344</c:v>
                </c:pt>
                <c:pt idx="59">
                  <c:v>343.20001220703102</c:v>
                </c:pt>
                <c:pt idx="60">
                  <c:v>343.20001220703102</c:v>
                </c:pt>
                <c:pt idx="61">
                  <c:v>880.79998779296795</c:v>
                </c:pt>
                <c:pt idx="62">
                  <c:v>880</c:v>
                </c:pt>
                <c:pt idx="63">
                  <c:v>876.79998779296795</c:v>
                </c:pt>
                <c:pt idx="64">
                  <c:v>869.60003662109295</c:v>
                </c:pt>
                <c:pt idx="65">
                  <c:v>864</c:v>
                </c:pt>
                <c:pt idx="66">
                  <c:v>856</c:v>
                </c:pt>
                <c:pt idx="67">
                  <c:v>849.60003662109295</c:v>
                </c:pt>
                <c:pt idx="68">
                  <c:v>840</c:v>
                </c:pt>
                <c:pt idx="69">
                  <c:v>834.40002441406205</c:v>
                </c:pt>
                <c:pt idx="70">
                  <c:v>828</c:v>
                </c:pt>
                <c:pt idx="71">
                  <c:v>821.60003662109295</c:v>
                </c:pt>
                <c:pt idx="72">
                  <c:v>813.60003662109295</c:v>
                </c:pt>
                <c:pt idx="73">
                  <c:v>805.60003662109295</c:v>
                </c:pt>
                <c:pt idx="74">
                  <c:v>799.20001220703102</c:v>
                </c:pt>
                <c:pt idx="75">
                  <c:v>783.20001220703102</c:v>
                </c:pt>
                <c:pt idx="76">
                  <c:v>761.60003662109295</c:v>
                </c:pt>
                <c:pt idx="77">
                  <c:v>734.40002441406205</c:v>
                </c:pt>
                <c:pt idx="78">
                  <c:v>696</c:v>
                </c:pt>
                <c:pt idx="79">
                  <c:v>640</c:v>
                </c:pt>
                <c:pt idx="80">
                  <c:v>587.20001220703102</c:v>
                </c:pt>
                <c:pt idx="81">
                  <c:v>552.79998779296795</c:v>
                </c:pt>
                <c:pt idx="82">
                  <c:v>504.80001831054602</c:v>
                </c:pt>
                <c:pt idx="83">
                  <c:v>469.600006103515</c:v>
                </c:pt>
                <c:pt idx="84">
                  <c:v>450.39999389648398</c:v>
                </c:pt>
                <c:pt idx="85">
                  <c:v>443.20001220703102</c:v>
                </c:pt>
                <c:pt idx="86">
                  <c:v>442.39999389648398</c:v>
                </c:pt>
                <c:pt idx="87">
                  <c:v>442.39999389648398</c:v>
                </c:pt>
                <c:pt idx="88">
                  <c:v>442.39999389648398</c:v>
                </c:pt>
                <c:pt idx="89">
                  <c:v>440.80001831054602</c:v>
                </c:pt>
                <c:pt idx="90">
                  <c:v>438.39999389648398</c:v>
                </c:pt>
                <c:pt idx="91">
                  <c:v>432</c:v>
                </c:pt>
                <c:pt idx="92">
                  <c:v>421.600006103515</c:v>
                </c:pt>
                <c:pt idx="93">
                  <c:v>407.20001220703102</c:v>
                </c:pt>
                <c:pt idx="94">
                  <c:v>392</c:v>
                </c:pt>
                <c:pt idx="95">
                  <c:v>376.80001831054602</c:v>
                </c:pt>
                <c:pt idx="96">
                  <c:v>364.80001831054602</c:v>
                </c:pt>
                <c:pt idx="97">
                  <c:v>350.39999389648398</c:v>
                </c:pt>
                <c:pt idx="98">
                  <c:v>339.20001220703102</c:v>
                </c:pt>
                <c:pt idx="99">
                  <c:v>328.80001831054602</c:v>
                </c:pt>
                <c:pt idx="100">
                  <c:v>321.600006103515</c:v>
                </c:pt>
                <c:pt idx="101">
                  <c:v>313.600006103515</c:v>
                </c:pt>
                <c:pt idx="102">
                  <c:v>311.20001220703102</c:v>
                </c:pt>
                <c:pt idx="103">
                  <c:v>308</c:v>
                </c:pt>
                <c:pt idx="104">
                  <c:v>304</c:v>
                </c:pt>
                <c:pt idx="105">
                  <c:v>300.80001831054602</c:v>
                </c:pt>
                <c:pt idx="106">
                  <c:v>299.20001220703102</c:v>
                </c:pt>
                <c:pt idx="107">
                  <c:v>296.80001831054602</c:v>
                </c:pt>
                <c:pt idx="108">
                  <c:v>295.20001220703102</c:v>
                </c:pt>
                <c:pt idx="109">
                  <c:v>293.600006103515</c:v>
                </c:pt>
                <c:pt idx="110">
                  <c:v>291.20001220703102</c:v>
                </c:pt>
                <c:pt idx="111">
                  <c:v>288.80001831054602</c:v>
                </c:pt>
                <c:pt idx="112">
                  <c:v>287.20001220703102</c:v>
                </c:pt>
                <c:pt idx="113">
                  <c:v>284.80001831054602</c:v>
                </c:pt>
                <c:pt idx="114">
                  <c:v>283.20001220703102</c:v>
                </c:pt>
                <c:pt idx="115">
                  <c:v>281.600006103515</c:v>
                </c:pt>
                <c:pt idx="116">
                  <c:v>281.600006103515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B-489A-B0DB-A612C5FB2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6766815"/>
        <c:axId val="1916774303"/>
      </c:barChart>
      <c:catAx>
        <c:axId val="19167668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74303"/>
        <c:crosses val="autoZero"/>
        <c:auto val="1"/>
        <c:lblAlgn val="ctr"/>
        <c:lblOffset val="100"/>
        <c:noMultiLvlLbl val="0"/>
      </c:catAx>
      <c:valAx>
        <c:axId val="191677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6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'IRL02'!$E$1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'IRL02'!$E$2:$E$118</c:f>
              <c:numCache>
                <c:formatCode>General</c:formatCode>
                <c:ptCount val="117"/>
                <c:pt idx="0">
                  <c:v>404.20001220703102</c:v>
                </c:pt>
                <c:pt idx="1">
                  <c:v>405</c:v>
                </c:pt>
                <c:pt idx="2">
                  <c:v>412.20001220703102</c:v>
                </c:pt>
                <c:pt idx="3">
                  <c:v>430.600006103515</c:v>
                </c:pt>
                <c:pt idx="4">
                  <c:v>450.60006713867102</c:v>
                </c:pt>
                <c:pt idx="5">
                  <c:v>476.20001220703102</c:v>
                </c:pt>
                <c:pt idx="6">
                  <c:v>490.60006713867102</c:v>
                </c:pt>
                <c:pt idx="7">
                  <c:v>509</c:v>
                </c:pt>
                <c:pt idx="8">
                  <c:v>518.60003662109295</c:v>
                </c:pt>
                <c:pt idx="9">
                  <c:v>525</c:v>
                </c:pt>
                <c:pt idx="10">
                  <c:v>529.79998779296795</c:v>
                </c:pt>
                <c:pt idx="11">
                  <c:v>536.20001220703102</c:v>
                </c:pt>
                <c:pt idx="12">
                  <c:v>537.79998779296795</c:v>
                </c:pt>
                <c:pt idx="13">
                  <c:v>541</c:v>
                </c:pt>
                <c:pt idx="14">
                  <c:v>541.79998779296795</c:v>
                </c:pt>
                <c:pt idx="15">
                  <c:v>544.20001220703102</c:v>
                </c:pt>
                <c:pt idx="16">
                  <c:v>545</c:v>
                </c:pt>
                <c:pt idx="17">
                  <c:v>545.79998779296795</c:v>
                </c:pt>
                <c:pt idx="18">
                  <c:v>548.20001220703102</c:v>
                </c:pt>
                <c:pt idx="19">
                  <c:v>555.40002441406205</c:v>
                </c:pt>
                <c:pt idx="20">
                  <c:v>561</c:v>
                </c:pt>
                <c:pt idx="21">
                  <c:v>568.20001220703102</c:v>
                </c:pt>
                <c:pt idx="22">
                  <c:v>576.20001220703102</c:v>
                </c:pt>
                <c:pt idx="23">
                  <c:v>585.79998779296795</c:v>
                </c:pt>
                <c:pt idx="24">
                  <c:v>597</c:v>
                </c:pt>
                <c:pt idx="25">
                  <c:v>604.20001220703102</c:v>
                </c:pt>
                <c:pt idx="26">
                  <c:v>607.40002441406205</c:v>
                </c:pt>
                <c:pt idx="27">
                  <c:v>609.79998779296795</c:v>
                </c:pt>
                <c:pt idx="28">
                  <c:v>609.79998779296795</c:v>
                </c:pt>
                <c:pt idx="29">
                  <c:v>611.40002441406205</c:v>
                </c:pt>
                <c:pt idx="30">
                  <c:v>612.20001220703102</c:v>
                </c:pt>
                <c:pt idx="31">
                  <c:v>613.79998779296795</c:v>
                </c:pt>
                <c:pt idx="32">
                  <c:v>616.20001220703102</c:v>
                </c:pt>
                <c:pt idx="33">
                  <c:v>617</c:v>
                </c:pt>
                <c:pt idx="34">
                  <c:v>617</c:v>
                </c:pt>
                <c:pt idx="35">
                  <c:v>616.20001220703102</c:v>
                </c:pt>
                <c:pt idx="36">
                  <c:v>616.20001220703102</c:v>
                </c:pt>
                <c:pt idx="37">
                  <c:v>616.20001220703102</c:v>
                </c:pt>
                <c:pt idx="38">
                  <c:v>616.20001220703102</c:v>
                </c:pt>
                <c:pt idx="39">
                  <c:v>616.20001220703102</c:v>
                </c:pt>
                <c:pt idx="40">
                  <c:v>616.20001220703102</c:v>
                </c:pt>
                <c:pt idx="41">
                  <c:v>617.79998779296795</c:v>
                </c:pt>
                <c:pt idx="42">
                  <c:v>618.60003662109295</c:v>
                </c:pt>
                <c:pt idx="43">
                  <c:v>621</c:v>
                </c:pt>
                <c:pt idx="44">
                  <c:v>621.79998779296795</c:v>
                </c:pt>
                <c:pt idx="45">
                  <c:v>621.79998779296795</c:v>
                </c:pt>
                <c:pt idx="46">
                  <c:v>621.79998779296795</c:v>
                </c:pt>
                <c:pt idx="47">
                  <c:v>621.79998779296795</c:v>
                </c:pt>
                <c:pt idx="48">
                  <c:v>621.79998779296795</c:v>
                </c:pt>
                <c:pt idx="49">
                  <c:v>621.79998779296795</c:v>
                </c:pt>
                <c:pt idx="50">
                  <c:v>621.79998779296795</c:v>
                </c:pt>
                <c:pt idx="51">
                  <c:v>621.79998779296795</c:v>
                </c:pt>
                <c:pt idx="52">
                  <c:v>622.60003662109295</c:v>
                </c:pt>
                <c:pt idx="53">
                  <c:v>622.60003662109295</c:v>
                </c:pt>
                <c:pt idx="54">
                  <c:v>623.40002441406205</c:v>
                </c:pt>
                <c:pt idx="55">
                  <c:v>623.40002441406205</c:v>
                </c:pt>
                <c:pt idx="56">
                  <c:v>623.40002441406205</c:v>
                </c:pt>
                <c:pt idx="57">
                  <c:v>623.40002441406205</c:v>
                </c:pt>
                <c:pt idx="58">
                  <c:v>623.40002441406205</c:v>
                </c:pt>
                <c:pt idx="59">
                  <c:v>623.40002441406205</c:v>
                </c:pt>
                <c:pt idx="60">
                  <c:v>623.40002441406205</c:v>
                </c:pt>
                <c:pt idx="61">
                  <c:v>413</c:v>
                </c:pt>
                <c:pt idx="62">
                  <c:v>413</c:v>
                </c:pt>
                <c:pt idx="63">
                  <c:v>413</c:v>
                </c:pt>
                <c:pt idx="64">
                  <c:v>413</c:v>
                </c:pt>
                <c:pt idx="65">
                  <c:v>413</c:v>
                </c:pt>
                <c:pt idx="66">
                  <c:v>411.39999389648398</c:v>
                </c:pt>
                <c:pt idx="67">
                  <c:v>411.39999389648398</c:v>
                </c:pt>
                <c:pt idx="68">
                  <c:v>411.39999389648398</c:v>
                </c:pt>
                <c:pt idx="69">
                  <c:v>411.39999389648398</c:v>
                </c:pt>
                <c:pt idx="70">
                  <c:v>411.39999389648398</c:v>
                </c:pt>
                <c:pt idx="71">
                  <c:v>411.39999389648398</c:v>
                </c:pt>
                <c:pt idx="72">
                  <c:v>411.39999389648398</c:v>
                </c:pt>
                <c:pt idx="73">
                  <c:v>411.39999389648398</c:v>
                </c:pt>
                <c:pt idx="74">
                  <c:v>413</c:v>
                </c:pt>
                <c:pt idx="75">
                  <c:v>416.20001220703102</c:v>
                </c:pt>
                <c:pt idx="76">
                  <c:v>421.80001831054602</c:v>
                </c:pt>
                <c:pt idx="77">
                  <c:v>426.600006103515</c:v>
                </c:pt>
                <c:pt idx="78">
                  <c:v>429</c:v>
                </c:pt>
                <c:pt idx="79">
                  <c:v>425</c:v>
                </c:pt>
                <c:pt idx="80">
                  <c:v>414.600006103515</c:v>
                </c:pt>
                <c:pt idx="81">
                  <c:v>405</c:v>
                </c:pt>
                <c:pt idx="82">
                  <c:v>385</c:v>
                </c:pt>
                <c:pt idx="83">
                  <c:v>366.600006103515</c:v>
                </c:pt>
                <c:pt idx="84">
                  <c:v>359.39999389648398</c:v>
                </c:pt>
                <c:pt idx="85">
                  <c:v>357.80001831054602</c:v>
                </c:pt>
                <c:pt idx="86">
                  <c:v>357.80001831054602</c:v>
                </c:pt>
                <c:pt idx="87">
                  <c:v>357</c:v>
                </c:pt>
                <c:pt idx="88">
                  <c:v>356.20001220703102</c:v>
                </c:pt>
                <c:pt idx="89">
                  <c:v>355.39999389648398</c:v>
                </c:pt>
                <c:pt idx="90">
                  <c:v>353</c:v>
                </c:pt>
                <c:pt idx="91">
                  <c:v>349.80001831054602</c:v>
                </c:pt>
                <c:pt idx="92">
                  <c:v>348.20001220703102</c:v>
                </c:pt>
                <c:pt idx="93">
                  <c:v>348.20001220703102</c:v>
                </c:pt>
                <c:pt idx="94">
                  <c:v>350.600006103515</c:v>
                </c:pt>
                <c:pt idx="95">
                  <c:v>355.39999389648398</c:v>
                </c:pt>
                <c:pt idx="96">
                  <c:v>358.600006103515</c:v>
                </c:pt>
                <c:pt idx="97">
                  <c:v>362.600006103515</c:v>
                </c:pt>
                <c:pt idx="98">
                  <c:v>365</c:v>
                </c:pt>
                <c:pt idx="99">
                  <c:v>366.600006103515</c:v>
                </c:pt>
                <c:pt idx="100">
                  <c:v>368.20001220703102</c:v>
                </c:pt>
                <c:pt idx="101">
                  <c:v>368.20001220703102</c:v>
                </c:pt>
                <c:pt idx="102">
                  <c:v>368.20001220703102</c:v>
                </c:pt>
                <c:pt idx="103">
                  <c:v>368.20001220703102</c:v>
                </c:pt>
                <c:pt idx="104">
                  <c:v>368.20001220703102</c:v>
                </c:pt>
                <c:pt idx="105">
                  <c:v>368.20001220703102</c:v>
                </c:pt>
                <c:pt idx="106">
                  <c:v>368.20001220703102</c:v>
                </c:pt>
                <c:pt idx="107">
                  <c:v>368.20001220703102</c:v>
                </c:pt>
                <c:pt idx="108">
                  <c:v>368.20001220703102</c:v>
                </c:pt>
                <c:pt idx="109">
                  <c:v>368.20001220703102</c:v>
                </c:pt>
                <c:pt idx="110">
                  <c:v>368.20001220703102</c:v>
                </c:pt>
                <c:pt idx="111">
                  <c:v>368.20001220703102</c:v>
                </c:pt>
                <c:pt idx="112">
                  <c:v>368.20001220703102</c:v>
                </c:pt>
                <c:pt idx="113">
                  <c:v>367.39999389648398</c:v>
                </c:pt>
                <c:pt idx="114">
                  <c:v>366.600006103515</c:v>
                </c:pt>
                <c:pt idx="115">
                  <c:v>365</c:v>
                </c:pt>
                <c:pt idx="116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E-40CF-9128-9165F9D9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8177743"/>
        <c:axId val="1943268479"/>
      </c:barChart>
      <c:catAx>
        <c:axId val="17981777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268479"/>
        <c:crosses val="autoZero"/>
        <c:auto val="1"/>
        <c:lblAlgn val="ctr"/>
        <c:lblOffset val="100"/>
        <c:noMultiLvlLbl val="0"/>
      </c:catAx>
      <c:valAx>
        <c:axId val="194326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177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'IRL1'!$D$1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'IRL1'!$D$2:$D$47</c:f>
              <c:numCache>
                <c:formatCode>General</c:formatCode>
                <c:ptCount val="46"/>
                <c:pt idx="0">
                  <c:v>1145.59997558593</c:v>
                </c:pt>
                <c:pt idx="1">
                  <c:v>1141.59997558593</c:v>
                </c:pt>
                <c:pt idx="2">
                  <c:v>1130.40002441406</c:v>
                </c:pt>
                <c:pt idx="3">
                  <c:v>1100.80004882812</c:v>
                </c:pt>
                <c:pt idx="4">
                  <c:v>1077.59997558593</c:v>
                </c:pt>
                <c:pt idx="5">
                  <c:v>1041.59997558593</c:v>
                </c:pt>
                <c:pt idx="6">
                  <c:v>1004</c:v>
                </c:pt>
                <c:pt idx="7">
                  <c:v>969.60003662109295</c:v>
                </c:pt>
                <c:pt idx="8">
                  <c:v>934.40002441406205</c:v>
                </c:pt>
                <c:pt idx="9">
                  <c:v>903.20001220703102</c:v>
                </c:pt>
                <c:pt idx="10">
                  <c:v>872</c:v>
                </c:pt>
                <c:pt idx="11">
                  <c:v>849.60003662109295</c:v>
                </c:pt>
                <c:pt idx="12">
                  <c:v>824</c:v>
                </c:pt>
                <c:pt idx="13">
                  <c:v>796</c:v>
                </c:pt>
                <c:pt idx="14">
                  <c:v>767.20001220703102</c:v>
                </c:pt>
                <c:pt idx="15">
                  <c:v>741.60003662109295</c:v>
                </c:pt>
                <c:pt idx="16">
                  <c:v>708.79998779296795</c:v>
                </c:pt>
                <c:pt idx="17">
                  <c:v>696</c:v>
                </c:pt>
                <c:pt idx="18">
                  <c:v>671.20001220703102</c:v>
                </c:pt>
                <c:pt idx="19">
                  <c:v>647.20001220703102</c:v>
                </c:pt>
                <c:pt idx="20">
                  <c:v>628.79998779296795</c:v>
                </c:pt>
                <c:pt idx="21">
                  <c:v>614.40002441406205</c:v>
                </c:pt>
                <c:pt idx="22">
                  <c:v>600.79998779296795</c:v>
                </c:pt>
                <c:pt idx="23">
                  <c:v>594.40002441406205</c:v>
                </c:pt>
                <c:pt idx="24">
                  <c:v>589.60003662109295</c:v>
                </c:pt>
                <c:pt idx="25">
                  <c:v>585.60003662109295</c:v>
                </c:pt>
                <c:pt idx="26">
                  <c:v>581.60003662109295</c:v>
                </c:pt>
                <c:pt idx="27">
                  <c:v>576</c:v>
                </c:pt>
                <c:pt idx="28">
                  <c:v>570.40002441406205</c:v>
                </c:pt>
                <c:pt idx="29">
                  <c:v>564.79998779296795</c:v>
                </c:pt>
                <c:pt idx="30">
                  <c:v>558.40002441406205</c:v>
                </c:pt>
                <c:pt idx="31">
                  <c:v>554.40002441406205</c:v>
                </c:pt>
                <c:pt idx="32">
                  <c:v>548.79998779296795</c:v>
                </c:pt>
                <c:pt idx="33">
                  <c:v>542.40002441406205</c:v>
                </c:pt>
                <c:pt idx="34">
                  <c:v>538.40002441406205</c:v>
                </c:pt>
                <c:pt idx="35">
                  <c:v>534.40002441406205</c:v>
                </c:pt>
                <c:pt idx="36">
                  <c:v>531.20001220703102</c:v>
                </c:pt>
                <c:pt idx="37">
                  <c:v>528</c:v>
                </c:pt>
                <c:pt idx="38">
                  <c:v>525.60003662109295</c:v>
                </c:pt>
                <c:pt idx="39">
                  <c:v>524</c:v>
                </c:pt>
                <c:pt idx="40">
                  <c:v>521.60003662109295</c:v>
                </c:pt>
                <c:pt idx="41">
                  <c:v>520</c:v>
                </c:pt>
                <c:pt idx="42">
                  <c:v>517.60003662109295</c:v>
                </c:pt>
                <c:pt idx="43">
                  <c:v>515.20001220703102</c:v>
                </c:pt>
                <c:pt idx="44">
                  <c:v>513.60003662109295</c:v>
                </c:pt>
                <c:pt idx="45">
                  <c:v>513.60003662109295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C-49FB-A1E8-64E0B1741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9047999"/>
        <c:axId val="1540008735"/>
      </c:barChart>
      <c:catAx>
        <c:axId val="18790479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0008735"/>
        <c:crosses val="autoZero"/>
        <c:auto val="1"/>
        <c:lblAlgn val="ctr"/>
        <c:lblOffset val="100"/>
        <c:noMultiLvlLbl val="0"/>
      </c:catAx>
      <c:valAx>
        <c:axId val="154000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047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'IRL1'!$E$1</c:f>
              <c:strCache>
                <c:ptCount val="1"/>
                <c:pt idx="0">
                  <c:v>Pixel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'IRL1'!$E$2:$E$47</c:f>
              <c:numCache>
                <c:formatCode>General</c:formatCode>
                <c:ptCount val="46"/>
                <c:pt idx="0">
                  <c:v>212.19999694824199</c:v>
                </c:pt>
                <c:pt idx="1">
                  <c:v>214.600006103515</c:v>
                </c:pt>
                <c:pt idx="2">
                  <c:v>219.40000915527301</c:v>
                </c:pt>
                <c:pt idx="3">
                  <c:v>231.40000915527301</c:v>
                </c:pt>
                <c:pt idx="4">
                  <c:v>241</c:v>
                </c:pt>
                <c:pt idx="5">
                  <c:v>249.800033569335</c:v>
                </c:pt>
                <c:pt idx="6">
                  <c:v>255.40000915527301</c:v>
                </c:pt>
                <c:pt idx="7">
                  <c:v>255.40000915527301</c:v>
                </c:pt>
                <c:pt idx="8">
                  <c:v>254.600006103515</c:v>
                </c:pt>
                <c:pt idx="9">
                  <c:v>250.600006103515</c:v>
                </c:pt>
                <c:pt idx="10">
                  <c:v>244.19999694824199</c:v>
                </c:pt>
                <c:pt idx="11">
                  <c:v>239.40000915527301</c:v>
                </c:pt>
                <c:pt idx="12">
                  <c:v>232.19999694824199</c:v>
                </c:pt>
                <c:pt idx="13">
                  <c:v>227.40000915527301</c:v>
                </c:pt>
                <c:pt idx="14">
                  <c:v>225.800033569335</c:v>
                </c:pt>
                <c:pt idx="15">
                  <c:v>229.800033569335</c:v>
                </c:pt>
                <c:pt idx="16">
                  <c:v>234.600006103515</c:v>
                </c:pt>
                <c:pt idx="17">
                  <c:v>239.40000915527301</c:v>
                </c:pt>
                <c:pt idx="18">
                  <c:v>246.600006103515</c:v>
                </c:pt>
                <c:pt idx="19">
                  <c:v>255.40000915527301</c:v>
                </c:pt>
                <c:pt idx="20">
                  <c:v>266.600006103515</c:v>
                </c:pt>
                <c:pt idx="21">
                  <c:v>275.39999389648398</c:v>
                </c:pt>
                <c:pt idx="22">
                  <c:v>287.39999389648398</c:v>
                </c:pt>
                <c:pt idx="23">
                  <c:v>290.600006103515</c:v>
                </c:pt>
                <c:pt idx="24">
                  <c:v>293.80001831054602</c:v>
                </c:pt>
                <c:pt idx="25">
                  <c:v>293.80001831054602</c:v>
                </c:pt>
                <c:pt idx="26">
                  <c:v>294.600006103515</c:v>
                </c:pt>
                <c:pt idx="27">
                  <c:v>295.39999389648398</c:v>
                </c:pt>
                <c:pt idx="28">
                  <c:v>297</c:v>
                </c:pt>
                <c:pt idx="29">
                  <c:v>298.600006103515</c:v>
                </c:pt>
                <c:pt idx="30">
                  <c:v>301</c:v>
                </c:pt>
                <c:pt idx="31">
                  <c:v>301.80001831054602</c:v>
                </c:pt>
                <c:pt idx="32">
                  <c:v>304.20001220703102</c:v>
                </c:pt>
                <c:pt idx="33">
                  <c:v>304.20001220703102</c:v>
                </c:pt>
                <c:pt idx="34">
                  <c:v>305</c:v>
                </c:pt>
                <c:pt idx="35">
                  <c:v>305.80001831054602</c:v>
                </c:pt>
                <c:pt idx="36">
                  <c:v>305.80001831054602</c:v>
                </c:pt>
                <c:pt idx="37">
                  <c:v>305</c:v>
                </c:pt>
                <c:pt idx="38">
                  <c:v>305</c:v>
                </c:pt>
                <c:pt idx="39">
                  <c:v>305</c:v>
                </c:pt>
                <c:pt idx="40">
                  <c:v>305</c:v>
                </c:pt>
                <c:pt idx="41">
                  <c:v>305</c:v>
                </c:pt>
                <c:pt idx="42">
                  <c:v>305</c:v>
                </c:pt>
                <c:pt idx="43">
                  <c:v>305</c:v>
                </c:pt>
                <c:pt idx="44">
                  <c:v>305</c:v>
                </c:pt>
                <c:pt idx="45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9-42EB-AED9-DE9A0E1C6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2664959"/>
        <c:axId val="1332666207"/>
      </c:barChart>
      <c:catAx>
        <c:axId val="13326649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666207"/>
        <c:crosses val="autoZero"/>
        <c:auto val="1"/>
        <c:lblAlgn val="ctr"/>
        <c:lblOffset val="100"/>
        <c:noMultiLvlLbl val="0"/>
      </c:catAx>
      <c:valAx>
        <c:axId val="133266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664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63517060367454E-3"/>
                  <c:y val="-0.530398439778360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'Idealitás2 (3)'!$H$41:$H$49</c:f>
              <c:numCache>
                <c:formatCode>0</c:formatCode>
                <c:ptCount val="9"/>
                <c:pt idx="0">
                  <c:v>102.38462696904412</c:v>
                </c:pt>
                <c:pt idx="1">
                  <c:v>-124.99996260404896</c:v>
                </c:pt>
                <c:pt idx="2">
                  <c:v>-138.61537303095588</c:v>
                </c:pt>
                <c:pt idx="3">
                  <c:v>125.00003739595104</c:v>
                </c:pt>
                <c:pt idx="4">
                  <c:v>486.38462696904401</c:v>
                </c:pt>
                <c:pt idx="5">
                  <c:v>-26.461521655641604</c:v>
                </c:pt>
                <c:pt idx="6">
                  <c:v>26.461700960951021</c:v>
                </c:pt>
                <c:pt idx="7">
                  <c:v>-476.61537303095588</c:v>
                </c:pt>
                <c:pt idx="8">
                  <c:v>26.461404352451495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4-4C61-B8C5-3A9BB7DD9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1163872"/>
        <c:axId val="861158880"/>
      </c:barChart>
      <c:catAx>
        <c:axId val="86116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158880"/>
        <c:crosses val="autoZero"/>
        <c:auto val="1"/>
        <c:lblAlgn val="ctr"/>
        <c:lblOffset val="100"/>
        <c:noMultiLvlLbl val="0"/>
      </c:catAx>
      <c:valAx>
        <c:axId val="86115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16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</xdr:colOff>
      <xdr:row>18</xdr:row>
      <xdr:rowOff>83820</xdr:rowOff>
    </xdr:from>
    <xdr:to>
      <xdr:col>4</xdr:col>
      <xdr:colOff>222885</xdr:colOff>
      <xdr:row>33</xdr:row>
      <xdr:rowOff>83820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4A86BB-BD26-4853-8835-58BAC5DDEC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144780</xdr:colOff>
      <xdr:row>17</xdr:row>
      <xdr:rowOff>188595</xdr:rowOff>
    </xdr:from>
    <xdr:to>
      <xdr:col>8</xdr:col>
      <xdr:colOff>916305</xdr:colOff>
      <xdr:row>32</xdr:row>
      <xdr:rowOff>188595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0150EC1-A21B-4ED5-B4D0-1F2EF7B8C5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1002224</xdr:colOff>
      <xdr:row>18</xdr:row>
      <xdr:rowOff>167094</xdr:rowOff>
    </xdr:from>
    <xdr:to>
      <xdr:col>29</xdr:col>
      <xdr:colOff>688571</xdr:colOff>
      <xdr:row>33</xdr:row>
      <xdr:rowOff>56380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81EE2E6-C316-A16C-C382-4427614FD8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804948</xdr:colOff>
      <xdr:row>18</xdr:row>
      <xdr:rowOff>145127</xdr:rowOff>
    </xdr:from>
    <xdr:to>
      <xdr:col>19</xdr:col>
      <xdr:colOff>366452</xdr:colOff>
      <xdr:row>33</xdr:row>
      <xdr:rowOff>145127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C2B2456-ECB7-4836-BDFC-BBCC18E4E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546031</xdr:colOff>
      <xdr:row>52</xdr:row>
      <xdr:rowOff>8354</xdr:rowOff>
    </xdr:from>
    <xdr:to>
      <xdr:col>14</xdr:col>
      <xdr:colOff>140480</xdr:colOff>
      <xdr:row>66</xdr:row>
      <xdr:rowOff>30765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5FF9F1D-0B33-436E-A41C-EBF1212D6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637309</xdr:colOff>
      <xdr:row>18</xdr:row>
      <xdr:rowOff>69272</xdr:rowOff>
    </xdr:from>
    <xdr:to>
      <xdr:col>14</xdr:col>
      <xdr:colOff>152400</xdr:colOff>
      <xdr:row>33</xdr:row>
      <xdr:rowOff>110836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37278E2-8421-4D5C-846B-59BE2FDC0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443345</xdr:colOff>
      <xdr:row>35</xdr:row>
      <xdr:rowOff>27709</xdr:rowOff>
    </xdr:from>
    <xdr:to>
      <xdr:col>18</xdr:col>
      <xdr:colOff>969818</xdr:colOff>
      <xdr:row>50</xdr:row>
      <xdr:rowOff>69272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6CD8ABC-6381-47D7-9FDE-2A8733DEE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797859</xdr:colOff>
      <xdr:row>18</xdr:row>
      <xdr:rowOff>143436</xdr:rowOff>
    </xdr:from>
    <xdr:to>
      <xdr:col>24</xdr:col>
      <xdr:colOff>735105</xdr:colOff>
      <xdr:row>34</xdr:row>
      <xdr:rowOff>17930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D237CCE-15A8-42EB-A816-1D25CAEEA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923365</xdr:colOff>
      <xdr:row>35</xdr:row>
      <xdr:rowOff>17930</xdr:rowOff>
    </xdr:from>
    <xdr:to>
      <xdr:col>24</xdr:col>
      <xdr:colOff>475130</xdr:colOff>
      <xdr:row>50</xdr:row>
      <xdr:rowOff>71718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AEE8E3F4-14F1-4761-8B2B-21AA52CFD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26892</xdr:colOff>
      <xdr:row>18</xdr:row>
      <xdr:rowOff>143436</xdr:rowOff>
    </xdr:from>
    <xdr:to>
      <xdr:col>34</xdr:col>
      <xdr:colOff>968187</xdr:colOff>
      <xdr:row>34</xdr:row>
      <xdr:rowOff>17930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122632D-0115-4538-9CA2-F00AD6816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997527</xdr:colOff>
      <xdr:row>35</xdr:row>
      <xdr:rowOff>96983</xdr:rowOff>
    </xdr:from>
    <xdr:to>
      <xdr:col>29</xdr:col>
      <xdr:colOff>512618</xdr:colOff>
      <xdr:row>50</xdr:row>
      <xdr:rowOff>138546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4399955-6132-4428-B347-E28844C64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30</xdr:col>
      <xdr:colOff>318655</xdr:colOff>
      <xdr:row>35</xdr:row>
      <xdr:rowOff>138546</xdr:rowOff>
    </xdr:from>
    <xdr:to>
      <xdr:col>34</xdr:col>
      <xdr:colOff>845128</xdr:colOff>
      <xdr:row>51</xdr:row>
      <xdr:rowOff>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25CEB969-AD87-4501-A653-DC8D915D3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35</xdr:col>
      <xdr:colOff>540327</xdr:colOff>
      <xdr:row>18</xdr:row>
      <xdr:rowOff>110835</xdr:rowOff>
    </xdr:from>
    <xdr:to>
      <xdr:col>40</xdr:col>
      <xdr:colOff>55418</xdr:colOff>
      <xdr:row>33</xdr:row>
      <xdr:rowOff>152399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21349B92-A6F5-4403-BB55-09266FB9F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</xdr:colOff>
      <xdr:row>5</xdr:row>
      <xdr:rowOff>80010</xdr:rowOff>
    </xdr:from>
    <xdr:to>
      <xdr:col>17</xdr:col>
      <xdr:colOff>350520</xdr:colOff>
      <xdr:row>20</xdr:row>
      <xdr:rowOff>80010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E9AB6F1-7F00-4FAF-A3D3-20EF93BF9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563880</xdr:colOff>
      <xdr:row>32</xdr:row>
      <xdr:rowOff>19050</xdr:rowOff>
    </xdr:from>
    <xdr:to>
      <xdr:col>17</xdr:col>
      <xdr:colOff>259080</xdr:colOff>
      <xdr:row>47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BD924B5-160E-4852-BE9E-C9DC0DA56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548640</xdr:colOff>
      <xdr:row>16</xdr:row>
      <xdr:rowOff>41910</xdr:rowOff>
    </xdr:from>
    <xdr:to>
      <xdr:col>17</xdr:col>
      <xdr:colOff>243840</xdr:colOff>
      <xdr:row>31</xdr:row>
      <xdr:rowOff>41910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A282E4-5492-409A-B284-58BE78ACC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563880</xdr:colOff>
      <xdr:row>31</xdr:row>
      <xdr:rowOff>171450</xdr:rowOff>
    </xdr:from>
    <xdr:to>
      <xdr:col>17</xdr:col>
      <xdr:colOff>259080</xdr:colOff>
      <xdr:row>46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A40851B-E8D7-40BC-A91A-C43F0A12E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196215</xdr:colOff>
      <xdr:row>6</xdr:row>
      <xdr:rowOff>165735</xdr:rowOff>
    </xdr:from>
    <xdr:to>
      <xdr:col>16</xdr:col>
      <xdr:colOff>501015</xdr:colOff>
      <xdr:row>21</xdr:row>
      <xdr:rowOff>165735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1D5706-C1BF-4221-BB8E-C235E99CE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192405</xdr:colOff>
      <xdr:row>22</xdr:row>
      <xdr:rowOff>114300</xdr:rowOff>
    </xdr:from>
    <xdr:to>
      <xdr:col>16</xdr:col>
      <xdr:colOff>497205</xdr:colOff>
      <xdr:row>37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EBDCDA8-FBF9-4EDE-9021-1C2D4E61D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548640</xdr:colOff>
      <xdr:row>16</xdr:row>
      <xdr:rowOff>41910</xdr:rowOff>
    </xdr:from>
    <xdr:to>
      <xdr:col>17</xdr:col>
      <xdr:colOff>243840</xdr:colOff>
      <xdr:row>31</xdr:row>
      <xdr:rowOff>41910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411B91C-EBD4-4D53-8378-AE5E21A9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563880</xdr:colOff>
      <xdr:row>31</xdr:row>
      <xdr:rowOff>171450</xdr:rowOff>
    </xdr:from>
    <xdr:to>
      <xdr:col>17</xdr:col>
      <xdr:colOff>259080</xdr:colOff>
      <xdr:row>46</xdr:row>
      <xdr:rowOff>171450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A6F1E9C-AD97-4B9A-A870-D2ADD0670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5</xdr:row>
      <xdr:rowOff>95250</xdr:rowOff>
    </xdr:from>
    <xdr:to>
      <xdr:col>17</xdr:col>
      <xdr:colOff>312420</xdr:colOff>
      <xdr:row>20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385380-DECD-476D-8856-D74125512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20</xdr:row>
      <xdr:rowOff>148590</xdr:rowOff>
    </xdr:from>
    <xdr:to>
      <xdr:col>17</xdr:col>
      <xdr:colOff>381000</xdr:colOff>
      <xdr:row>35</xdr:row>
      <xdr:rowOff>148590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BA9B240-1F89-44CB-AF13-09FE566F6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548640</xdr:colOff>
      <xdr:row>16</xdr:row>
      <xdr:rowOff>41910</xdr:rowOff>
    </xdr:from>
    <xdr:to>
      <xdr:col>17</xdr:col>
      <xdr:colOff>243840</xdr:colOff>
      <xdr:row>31</xdr:row>
      <xdr:rowOff>41910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6DF2463-0939-495E-963F-A5F2F79B3A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563880</xdr:colOff>
      <xdr:row>31</xdr:row>
      <xdr:rowOff>171450</xdr:rowOff>
    </xdr:from>
    <xdr:to>
      <xdr:col>17</xdr:col>
      <xdr:colOff>259080</xdr:colOff>
      <xdr:row>46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4DCA967-6D54-4B5D-8B78-3419B8BA7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</xdr:colOff>
      <xdr:row>7</xdr:row>
      <xdr:rowOff>64770</xdr:rowOff>
    </xdr:from>
    <xdr:to>
      <xdr:col>17</xdr:col>
      <xdr:colOff>365760</xdr:colOff>
      <xdr:row>22</xdr:row>
      <xdr:rowOff>64770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2545F0-078E-4E45-9CC8-41E9575AF8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</xdr:colOff>
      <xdr:row>23</xdr:row>
      <xdr:rowOff>118110</xdr:rowOff>
    </xdr:from>
    <xdr:to>
      <xdr:col>17</xdr:col>
      <xdr:colOff>320040</xdr:colOff>
      <xdr:row>38</xdr:row>
      <xdr:rowOff>118110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708FDDB-87A7-4D6F-905D-AF6347B536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137160</xdr:colOff>
      <xdr:row>6</xdr:row>
      <xdr:rowOff>118110</xdr:rowOff>
    </xdr:from>
    <xdr:to>
      <xdr:col>17</xdr:col>
      <xdr:colOff>441960</xdr:colOff>
      <xdr:row>21</xdr:row>
      <xdr:rowOff>118110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3137D88-558D-4AC4-B59C-903DAED60B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137160</xdr:colOff>
      <xdr:row>21</xdr:row>
      <xdr:rowOff>171450</xdr:rowOff>
    </xdr:from>
    <xdr:to>
      <xdr:col>17</xdr:col>
      <xdr:colOff>441960</xdr:colOff>
      <xdr:row>36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4457A1B-5318-4C9A-A024-649BEBD14D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5</xdr:row>
      <xdr:rowOff>95250</xdr:rowOff>
    </xdr:from>
    <xdr:to>
      <xdr:col>17</xdr:col>
      <xdr:colOff>312420</xdr:colOff>
      <xdr:row>20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B08A831-7777-44A9-AB17-0A3119EF8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20</xdr:row>
      <xdr:rowOff>148590</xdr:rowOff>
    </xdr:from>
    <xdr:to>
      <xdr:col>17</xdr:col>
      <xdr:colOff>381000</xdr:colOff>
      <xdr:row>35</xdr:row>
      <xdr:rowOff>148590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E84CF98-1DE8-4B13-BF8B-0C01616C47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2</xdr:col>
      <xdr:colOff>449580</xdr:colOff>
      <xdr:row>30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215591D-92F8-4C5B-8D8D-60F734C2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7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311427</xdr:colOff>
      <xdr:row>35</xdr:row>
      <xdr:rowOff>125896</xdr:rowOff>
    </xdr:from>
    <xdr:to>
      <xdr:col>12</xdr:col>
      <xdr:colOff>351184</xdr:colOff>
      <xdr:row>50</xdr:row>
      <xdr:rowOff>86139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5152FE6-B44D-61F3-06C8-2CF9EF2E32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tude/Downloads/Alany1_jate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Munka2"/>
      <sheetName val="Munka3"/>
      <sheetName val="Munka4"/>
      <sheetName val="Munka5"/>
      <sheetName val="Munka5 (2)"/>
    </sheetNames>
    <sheetDataSet>
      <sheetData sheetId="0">
        <row r="13">
          <cell r="B13" t="str">
            <v>START</v>
          </cell>
        </row>
        <row r="14">
          <cell r="B14" t="str">
            <v>pointerdown</v>
          </cell>
        </row>
        <row r="15">
          <cell r="B15" t="str">
            <v>pointermove</v>
          </cell>
        </row>
        <row r="16">
          <cell r="B16" t="str">
            <v>pointermove</v>
          </cell>
        </row>
        <row r="17">
          <cell r="B17" t="str">
            <v>pointermove</v>
          </cell>
        </row>
        <row r="18">
          <cell r="B18" t="str">
            <v>pointermove</v>
          </cell>
        </row>
        <row r="19">
          <cell r="B19" t="str">
            <v>pointermove</v>
          </cell>
        </row>
        <row r="20">
          <cell r="B20" t="str">
            <v>pointermove</v>
          </cell>
        </row>
        <row r="21">
          <cell r="B21" t="str">
            <v>pointermove</v>
          </cell>
        </row>
        <row r="22">
          <cell r="B22" t="str">
            <v>pointermove</v>
          </cell>
        </row>
        <row r="23">
          <cell r="B23" t="str">
            <v>pointermove</v>
          </cell>
        </row>
        <row r="24">
          <cell r="B24" t="str">
            <v>pointermove</v>
          </cell>
        </row>
        <row r="25">
          <cell r="B25" t="str">
            <v>pointermove</v>
          </cell>
        </row>
        <row r="26">
          <cell r="B26" t="str">
            <v>pointermove</v>
          </cell>
        </row>
        <row r="27">
          <cell r="B27" t="str">
            <v>pointermove</v>
          </cell>
        </row>
        <row r="28">
          <cell r="B28" t="str">
            <v>pointermove</v>
          </cell>
        </row>
        <row r="29">
          <cell r="B29" t="str">
            <v>pointermove</v>
          </cell>
        </row>
        <row r="30">
          <cell r="B30" t="str">
            <v>pointermove</v>
          </cell>
        </row>
        <row r="31">
          <cell r="B31" t="str">
            <v>pointermove</v>
          </cell>
        </row>
        <row r="32">
          <cell r="B32" t="str">
            <v>pointermove</v>
          </cell>
        </row>
        <row r="33">
          <cell r="B33" t="str">
            <v>pointermove</v>
          </cell>
        </row>
        <row r="34">
          <cell r="B34" t="str">
            <v>pointermove</v>
          </cell>
        </row>
        <row r="35">
          <cell r="B35" t="str">
            <v>pointermove</v>
          </cell>
        </row>
        <row r="36">
          <cell r="B36" t="str">
            <v>pointermove</v>
          </cell>
        </row>
        <row r="37">
          <cell r="B37" t="str">
            <v>pointermove</v>
          </cell>
        </row>
        <row r="38">
          <cell r="B38" t="str">
            <v>pointermove</v>
          </cell>
        </row>
        <row r="39">
          <cell r="B39" t="str">
            <v>pointermove</v>
          </cell>
        </row>
        <row r="40">
          <cell r="B40" t="str">
            <v>pointermove</v>
          </cell>
        </row>
        <row r="41">
          <cell r="B41" t="str">
            <v>pointermove</v>
          </cell>
        </row>
        <row r="42">
          <cell r="B42" t="str">
            <v>pointermove</v>
          </cell>
        </row>
        <row r="43">
          <cell r="B43" t="str">
            <v>pointermove</v>
          </cell>
        </row>
        <row r="44">
          <cell r="B44" t="str">
            <v>pointermove</v>
          </cell>
        </row>
        <row r="45">
          <cell r="B45" t="str">
            <v>pointermove</v>
          </cell>
        </row>
        <row r="46">
          <cell r="B46" t="str">
            <v>pointermove</v>
          </cell>
        </row>
        <row r="47">
          <cell r="B47" t="str">
            <v>pointermove</v>
          </cell>
        </row>
        <row r="48">
          <cell r="B48" t="str">
            <v>pointermove</v>
          </cell>
        </row>
        <row r="49">
          <cell r="B49" t="str">
            <v>pointermove</v>
          </cell>
        </row>
        <row r="50">
          <cell r="B50" t="str">
            <v>pointermove</v>
          </cell>
        </row>
        <row r="51">
          <cell r="B51" t="str">
            <v>pointermove</v>
          </cell>
        </row>
        <row r="52">
          <cell r="B52" t="str">
            <v>pointermove</v>
          </cell>
        </row>
        <row r="53">
          <cell r="B53" t="str">
            <v>pointermove</v>
          </cell>
        </row>
        <row r="54">
          <cell r="B54" t="str">
            <v>pointermove</v>
          </cell>
        </row>
        <row r="55">
          <cell r="B55" t="str">
            <v>pointermove</v>
          </cell>
        </row>
        <row r="56">
          <cell r="B56" t="str">
            <v>pointermove</v>
          </cell>
        </row>
        <row r="57">
          <cell r="B57" t="str">
            <v>pointermove</v>
          </cell>
        </row>
        <row r="58">
          <cell r="B58" t="str">
            <v>pointermove</v>
          </cell>
        </row>
        <row r="59">
          <cell r="B59" t="str">
            <v>pointermove</v>
          </cell>
        </row>
        <row r="60">
          <cell r="B60" t="str">
            <v>pointermove</v>
          </cell>
        </row>
        <row r="61">
          <cell r="B61" t="str">
            <v>pointermove</v>
          </cell>
        </row>
        <row r="62">
          <cell r="B62" t="str">
            <v>pointermove</v>
          </cell>
        </row>
        <row r="63">
          <cell r="B63" t="str">
            <v>pointerup</v>
          </cell>
        </row>
        <row r="64">
          <cell r="B64" t="str">
            <v>pointerdown</v>
          </cell>
        </row>
        <row r="65">
          <cell r="B65" t="str">
            <v>pointermove</v>
          </cell>
        </row>
        <row r="66">
          <cell r="B66" t="str">
            <v>pointermove</v>
          </cell>
        </row>
        <row r="67">
          <cell r="B67" t="str">
            <v>pointermove</v>
          </cell>
        </row>
        <row r="68">
          <cell r="B68" t="str">
            <v>pointermove</v>
          </cell>
        </row>
        <row r="69">
          <cell r="B69" t="str">
            <v>pointermove</v>
          </cell>
        </row>
        <row r="70">
          <cell r="B70" t="str">
            <v>pointermove</v>
          </cell>
        </row>
        <row r="71">
          <cell r="B71" t="str">
            <v>pointermove</v>
          </cell>
        </row>
        <row r="72">
          <cell r="B72" t="str">
            <v>pointermove</v>
          </cell>
        </row>
        <row r="73">
          <cell r="B73" t="str">
            <v>pointermove</v>
          </cell>
        </row>
        <row r="74">
          <cell r="B74" t="str">
            <v>pointermove</v>
          </cell>
        </row>
        <row r="75">
          <cell r="B75" t="str">
            <v>pointermove</v>
          </cell>
        </row>
        <row r="76">
          <cell r="B76" t="str">
            <v>pointermove</v>
          </cell>
        </row>
        <row r="77">
          <cell r="B77" t="str">
            <v>pointermove</v>
          </cell>
        </row>
        <row r="78">
          <cell r="B78" t="str">
            <v>pointermove</v>
          </cell>
        </row>
        <row r="79">
          <cell r="B79" t="str">
            <v>pointermove</v>
          </cell>
        </row>
        <row r="80">
          <cell r="B80" t="str">
            <v>pointermove</v>
          </cell>
        </row>
        <row r="81">
          <cell r="B81" t="str">
            <v>pointermove</v>
          </cell>
        </row>
        <row r="82">
          <cell r="B82" t="str">
            <v>pointermove</v>
          </cell>
        </row>
        <row r="83">
          <cell r="B83" t="str">
            <v>pointermove</v>
          </cell>
        </row>
        <row r="84">
          <cell r="B84" t="str">
            <v>pointermove</v>
          </cell>
        </row>
        <row r="85">
          <cell r="B85" t="str">
            <v>pointermove</v>
          </cell>
        </row>
        <row r="86">
          <cell r="B86" t="str">
            <v>pointermove</v>
          </cell>
        </row>
        <row r="87">
          <cell r="B87" t="str">
            <v>pointermove</v>
          </cell>
        </row>
        <row r="88">
          <cell r="B88" t="str">
            <v>pointermove</v>
          </cell>
        </row>
        <row r="89">
          <cell r="B89" t="str">
            <v>pointermove</v>
          </cell>
        </row>
        <row r="90">
          <cell r="B90" t="str">
            <v>pointermove</v>
          </cell>
        </row>
        <row r="91">
          <cell r="B91" t="str">
            <v>pointermove</v>
          </cell>
        </row>
        <row r="92">
          <cell r="B92" t="str">
            <v>pointermove</v>
          </cell>
        </row>
        <row r="93">
          <cell r="B93" t="str">
            <v>pointermove</v>
          </cell>
        </row>
        <row r="94">
          <cell r="B94" t="str">
            <v>pointermove</v>
          </cell>
        </row>
        <row r="95">
          <cell r="B95" t="str">
            <v>pointermove</v>
          </cell>
        </row>
        <row r="96">
          <cell r="B96" t="str">
            <v>pointermove</v>
          </cell>
        </row>
        <row r="97">
          <cell r="B97" t="str">
            <v>pointermove</v>
          </cell>
        </row>
        <row r="98">
          <cell r="B98" t="str">
            <v>pointermove</v>
          </cell>
        </row>
        <row r="99">
          <cell r="B99" t="str">
            <v>pointerup</v>
          </cell>
        </row>
        <row r="100">
          <cell r="B100" t="str">
            <v>pointerdown</v>
          </cell>
        </row>
        <row r="101">
          <cell r="B101" t="str">
            <v>pointermove</v>
          </cell>
        </row>
        <row r="102">
          <cell r="B102" t="str">
            <v>pointermove</v>
          </cell>
        </row>
        <row r="103">
          <cell r="B103" t="str">
            <v>pointermove</v>
          </cell>
        </row>
        <row r="104">
          <cell r="B104" t="str">
            <v>pointermove</v>
          </cell>
        </row>
        <row r="105">
          <cell r="B105" t="str">
            <v>pointermove</v>
          </cell>
        </row>
        <row r="106">
          <cell r="B106" t="str">
            <v>pointermove</v>
          </cell>
        </row>
        <row r="107">
          <cell r="B107" t="str">
            <v>pointermove</v>
          </cell>
        </row>
        <row r="108">
          <cell r="B108" t="str">
            <v>pointermove</v>
          </cell>
        </row>
        <row r="109">
          <cell r="B109" t="str">
            <v>pointermove</v>
          </cell>
        </row>
        <row r="110">
          <cell r="B110" t="str">
            <v>pointermove</v>
          </cell>
        </row>
        <row r="111">
          <cell r="B111" t="str">
            <v>pointermove</v>
          </cell>
        </row>
        <row r="112">
          <cell r="B112" t="str">
            <v>pointermove</v>
          </cell>
        </row>
        <row r="113">
          <cell r="B113" t="str">
            <v>pointermove</v>
          </cell>
        </row>
        <row r="114">
          <cell r="B114" t="str">
            <v>pointermove</v>
          </cell>
        </row>
        <row r="115">
          <cell r="B115" t="str">
            <v>pointermove</v>
          </cell>
        </row>
        <row r="116">
          <cell r="B116" t="str">
            <v>pointermove</v>
          </cell>
        </row>
        <row r="117">
          <cell r="B117" t="str">
            <v>pointermove</v>
          </cell>
        </row>
        <row r="118">
          <cell r="B118" t="str">
            <v>pointermove</v>
          </cell>
        </row>
        <row r="119">
          <cell r="B119" t="str">
            <v>pointermove</v>
          </cell>
        </row>
        <row r="120">
          <cell r="B120" t="str">
            <v>pointermove</v>
          </cell>
        </row>
        <row r="121">
          <cell r="B121" t="str">
            <v>pointermove</v>
          </cell>
        </row>
        <row r="122">
          <cell r="B122" t="str">
            <v>pointermove</v>
          </cell>
        </row>
        <row r="123">
          <cell r="B123" t="str">
            <v>pointermove</v>
          </cell>
        </row>
        <row r="124">
          <cell r="B124" t="str">
            <v>pointermove</v>
          </cell>
        </row>
        <row r="125">
          <cell r="B125" t="str">
            <v>pointermove</v>
          </cell>
        </row>
        <row r="126">
          <cell r="B126" t="str">
            <v>pointermove</v>
          </cell>
        </row>
        <row r="127">
          <cell r="B127" t="str">
            <v>pointermove</v>
          </cell>
        </row>
        <row r="128">
          <cell r="B128" t="str">
            <v>pointermove</v>
          </cell>
        </row>
        <row r="129">
          <cell r="B129" t="str">
            <v>pointermove</v>
          </cell>
        </row>
        <row r="130">
          <cell r="B130" t="str">
            <v>pointermove</v>
          </cell>
        </row>
        <row r="131">
          <cell r="B131" t="str">
            <v>pointermove</v>
          </cell>
        </row>
        <row r="132">
          <cell r="B132" t="str">
            <v>pointermove</v>
          </cell>
        </row>
        <row r="133">
          <cell r="B133" t="str">
            <v>pointermove</v>
          </cell>
        </row>
        <row r="134">
          <cell r="B134" t="str">
            <v>pointermove</v>
          </cell>
        </row>
        <row r="135">
          <cell r="B135" t="str">
            <v>pointermove</v>
          </cell>
        </row>
        <row r="136">
          <cell r="B136" t="str">
            <v>pointermove</v>
          </cell>
        </row>
        <row r="137">
          <cell r="B137" t="str">
            <v>pointermove</v>
          </cell>
        </row>
        <row r="138">
          <cell r="B138" t="str">
            <v>pointermove</v>
          </cell>
        </row>
        <row r="139">
          <cell r="B139" t="str">
            <v>pointermove</v>
          </cell>
        </row>
        <row r="140">
          <cell r="B140" t="str">
            <v>pointermove</v>
          </cell>
        </row>
        <row r="141">
          <cell r="B141" t="str">
            <v>pointermove</v>
          </cell>
        </row>
        <row r="142">
          <cell r="B142" t="str">
            <v>pointermove</v>
          </cell>
        </row>
        <row r="143">
          <cell r="B143" t="str">
            <v>pointermove</v>
          </cell>
        </row>
        <row r="144">
          <cell r="B144" t="str">
            <v>pointermove</v>
          </cell>
        </row>
        <row r="145">
          <cell r="B145" t="str">
            <v>pointermove</v>
          </cell>
        </row>
        <row r="146">
          <cell r="B146" t="str">
            <v>pointermove</v>
          </cell>
        </row>
        <row r="147">
          <cell r="B147" t="str">
            <v>pointermove</v>
          </cell>
        </row>
        <row r="148">
          <cell r="B148" t="str">
            <v>pointermove</v>
          </cell>
        </row>
        <row r="149">
          <cell r="B149" t="str">
            <v>pointermove</v>
          </cell>
        </row>
        <row r="150">
          <cell r="B150" t="str">
            <v>pointermove</v>
          </cell>
        </row>
        <row r="151">
          <cell r="B151" t="str">
            <v>pointermove</v>
          </cell>
        </row>
        <row r="152">
          <cell r="B152" t="str">
            <v>pointermove</v>
          </cell>
        </row>
        <row r="153">
          <cell r="B153" t="str">
            <v>pointermove</v>
          </cell>
        </row>
        <row r="154">
          <cell r="B154" t="str">
            <v>pointermove</v>
          </cell>
        </row>
        <row r="155">
          <cell r="B155" t="str">
            <v>pointermove</v>
          </cell>
        </row>
        <row r="156">
          <cell r="B156" t="str">
            <v>pointermove</v>
          </cell>
        </row>
        <row r="157">
          <cell r="B157" t="str">
            <v>pointermove</v>
          </cell>
        </row>
        <row r="158">
          <cell r="B158" t="str">
            <v>pointermove</v>
          </cell>
        </row>
        <row r="159">
          <cell r="B159" t="str">
            <v>pointermove</v>
          </cell>
        </row>
        <row r="160">
          <cell r="B160" t="str">
            <v>pointermove</v>
          </cell>
        </row>
        <row r="161">
          <cell r="B161" t="str">
            <v>pointermove</v>
          </cell>
        </row>
        <row r="162">
          <cell r="B162" t="str">
            <v>pointermove</v>
          </cell>
        </row>
        <row r="163">
          <cell r="B163" t="str">
            <v>pointermove</v>
          </cell>
        </row>
        <row r="164">
          <cell r="B164" t="str">
            <v>pointermove</v>
          </cell>
        </row>
        <row r="165">
          <cell r="B165" t="str">
            <v>pointermove</v>
          </cell>
        </row>
        <row r="166">
          <cell r="B166" t="str">
            <v>pointermove</v>
          </cell>
        </row>
        <row r="167">
          <cell r="B167" t="str">
            <v>pointermove</v>
          </cell>
        </row>
        <row r="168">
          <cell r="B168" t="str">
            <v>pointermove</v>
          </cell>
        </row>
        <row r="169">
          <cell r="B169" t="str">
            <v>pointermove</v>
          </cell>
        </row>
        <row r="170">
          <cell r="B170" t="str">
            <v>pointermove</v>
          </cell>
        </row>
        <row r="171">
          <cell r="B171" t="str">
            <v>pointermove</v>
          </cell>
        </row>
        <row r="172">
          <cell r="B172" t="str">
            <v>pointermove</v>
          </cell>
        </row>
        <row r="173">
          <cell r="B173" t="str">
            <v>pointermove</v>
          </cell>
        </row>
        <row r="174">
          <cell r="B174" t="str">
            <v>pointermove</v>
          </cell>
        </row>
        <row r="175">
          <cell r="B175" t="str">
            <v>pointermove</v>
          </cell>
        </row>
        <row r="176">
          <cell r="B176" t="str">
            <v>pointermove</v>
          </cell>
        </row>
        <row r="177">
          <cell r="B177" t="str">
            <v>pointermove</v>
          </cell>
        </row>
        <row r="178">
          <cell r="B178" t="str">
            <v>pointermove</v>
          </cell>
        </row>
        <row r="179">
          <cell r="B179" t="str">
            <v>pointermove</v>
          </cell>
        </row>
        <row r="180">
          <cell r="B180" t="str">
            <v>pointermove</v>
          </cell>
        </row>
        <row r="181">
          <cell r="B181" t="str">
            <v>pointermove</v>
          </cell>
        </row>
        <row r="182">
          <cell r="B182" t="str">
            <v>pointermove</v>
          </cell>
        </row>
        <row r="183">
          <cell r="B183" t="str">
            <v>pointermove</v>
          </cell>
        </row>
        <row r="184">
          <cell r="B184" t="str">
            <v>pointermove</v>
          </cell>
        </row>
        <row r="185">
          <cell r="B185" t="str">
            <v>pointermove</v>
          </cell>
        </row>
        <row r="186">
          <cell r="B186" t="str">
            <v>pointermove</v>
          </cell>
        </row>
        <row r="187">
          <cell r="B187" t="str">
            <v>pointermove</v>
          </cell>
        </row>
        <row r="188">
          <cell r="B188" t="str">
            <v>pointermove</v>
          </cell>
        </row>
        <row r="189">
          <cell r="B189" t="str">
            <v>pointermove</v>
          </cell>
        </row>
        <row r="190">
          <cell r="B190" t="str">
            <v>pointermove</v>
          </cell>
        </row>
        <row r="191">
          <cell r="B191" t="str">
            <v>pointermove</v>
          </cell>
        </row>
        <row r="192">
          <cell r="B192" t="str">
            <v>pointerup</v>
          </cell>
        </row>
        <row r="193">
          <cell r="B193" t="str">
            <v>pointerdown</v>
          </cell>
        </row>
        <row r="194">
          <cell r="B194" t="str">
            <v>pointermove</v>
          </cell>
        </row>
        <row r="195">
          <cell r="B195" t="str">
            <v>pointermove</v>
          </cell>
        </row>
        <row r="196">
          <cell r="B196" t="str">
            <v>pointermove</v>
          </cell>
        </row>
        <row r="197">
          <cell r="B197" t="str">
            <v>pointermove</v>
          </cell>
        </row>
        <row r="198">
          <cell r="B198" t="str">
            <v>pointermove</v>
          </cell>
        </row>
        <row r="199">
          <cell r="B199" t="str">
            <v>pointermove</v>
          </cell>
        </row>
        <row r="200">
          <cell r="B200" t="str">
            <v>pointermove</v>
          </cell>
        </row>
        <row r="201">
          <cell r="B201" t="str">
            <v>pointermove</v>
          </cell>
        </row>
        <row r="202">
          <cell r="B202" t="str">
            <v>pointermove</v>
          </cell>
        </row>
        <row r="203">
          <cell r="B203" t="str">
            <v>pointermove</v>
          </cell>
        </row>
        <row r="204">
          <cell r="B204" t="str">
            <v>pointermove</v>
          </cell>
        </row>
        <row r="205">
          <cell r="B205" t="str">
            <v>pointermove</v>
          </cell>
        </row>
        <row r="206">
          <cell r="B206" t="str">
            <v>pointermove</v>
          </cell>
        </row>
        <row r="207">
          <cell r="B207" t="str">
            <v>pointermove</v>
          </cell>
        </row>
        <row r="208">
          <cell r="B208" t="str">
            <v>pointermove</v>
          </cell>
        </row>
        <row r="209">
          <cell r="B209" t="str">
            <v>pointermove</v>
          </cell>
        </row>
        <row r="210">
          <cell r="B210" t="str">
            <v>pointermove</v>
          </cell>
        </row>
        <row r="211">
          <cell r="B211" t="str">
            <v>pointermove</v>
          </cell>
        </row>
        <row r="212">
          <cell r="B212" t="str">
            <v>pointermove</v>
          </cell>
        </row>
        <row r="213">
          <cell r="B213" t="str">
            <v>pointermove</v>
          </cell>
        </row>
        <row r="214">
          <cell r="B214" t="str">
            <v>pointermove</v>
          </cell>
        </row>
        <row r="215">
          <cell r="B215" t="str">
            <v>pointermove</v>
          </cell>
        </row>
        <row r="216">
          <cell r="B216" t="str">
            <v>pointermove</v>
          </cell>
        </row>
        <row r="217">
          <cell r="B217" t="str">
            <v>pointermove</v>
          </cell>
        </row>
        <row r="218">
          <cell r="B218" t="str">
            <v>pointermove</v>
          </cell>
        </row>
        <row r="219">
          <cell r="B219" t="str">
            <v>pointermove</v>
          </cell>
        </row>
        <row r="220">
          <cell r="B220" t="str">
            <v>pointermove</v>
          </cell>
        </row>
        <row r="221">
          <cell r="B221" t="str">
            <v>pointermove</v>
          </cell>
        </row>
        <row r="222">
          <cell r="B222" t="str">
            <v>pointermove</v>
          </cell>
        </row>
        <row r="223">
          <cell r="B223" t="str">
            <v>pointermove</v>
          </cell>
        </row>
        <row r="224">
          <cell r="B224" t="str">
            <v>pointermove</v>
          </cell>
        </row>
        <row r="225">
          <cell r="B225" t="str">
            <v>pointermove</v>
          </cell>
        </row>
        <row r="226">
          <cell r="B226" t="str">
            <v>pointermove</v>
          </cell>
        </row>
        <row r="227">
          <cell r="B227" t="str">
            <v>pointermove</v>
          </cell>
        </row>
        <row r="228">
          <cell r="B228" t="str">
            <v>pointermove</v>
          </cell>
        </row>
        <row r="229">
          <cell r="B229" t="str">
            <v>pointermove</v>
          </cell>
        </row>
        <row r="230">
          <cell r="B230" t="str">
            <v>pointermove</v>
          </cell>
        </row>
        <row r="231">
          <cell r="B231" t="str">
            <v>pointermove</v>
          </cell>
        </row>
        <row r="232">
          <cell r="B232" t="str">
            <v>pointermove</v>
          </cell>
        </row>
        <row r="233">
          <cell r="B233" t="str">
            <v>pointermove</v>
          </cell>
        </row>
        <row r="234">
          <cell r="B234" t="str">
            <v>pointermove</v>
          </cell>
        </row>
        <row r="235">
          <cell r="B235" t="str">
            <v>pointermove</v>
          </cell>
        </row>
        <row r="236">
          <cell r="B236" t="str">
            <v>pointermove</v>
          </cell>
        </row>
        <row r="237">
          <cell r="B237" t="str">
            <v>pointermove</v>
          </cell>
        </row>
        <row r="238">
          <cell r="B238" t="str">
            <v>pointermove</v>
          </cell>
        </row>
        <row r="239">
          <cell r="B239" t="str">
            <v>pointermove</v>
          </cell>
        </row>
        <row r="240">
          <cell r="B240" t="str">
            <v>pointermove</v>
          </cell>
        </row>
        <row r="241">
          <cell r="B241" t="str">
            <v>pointermove</v>
          </cell>
        </row>
        <row r="242">
          <cell r="B242" t="str">
            <v>pointermove</v>
          </cell>
        </row>
        <row r="243">
          <cell r="B243" t="str">
            <v>pointermove</v>
          </cell>
        </row>
        <row r="244">
          <cell r="B244" t="str">
            <v>pointermove</v>
          </cell>
        </row>
        <row r="245">
          <cell r="B245" t="str">
            <v>pointermove</v>
          </cell>
        </row>
        <row r="246">
          <cell r="B246" t="str">
            <v>pointermove</v>
          </cell>
        </row>
        <row r="247">
          <cell r="B247" t="str">
            <v>pointermove</v>
          </cell>
        </row>
        <row r="248">
          <cell r="B248" t="str">
            <v>pointermove</v>
          </cell>
        </row>
        <row r="249">
          <cell r="B249" t="str">
            <v>pointermove</v>
          </cell>
        </row>
        <row r="250">
          <cell r="B250" t="str">
            <v>pointermove</v>
          </cell>
        </row>
        <row r="251">
          <cell r="B251" t="str">
            <v>pointermove</v>
          </cell>
        </row>
        <row r="252">
          <cell r="B252" t="str">
            <v>pointermove</v>
          </cell>
        </row>
        <row r="253">
          <cell r="B253" t="str">
            <v>pointermove</v>
          </cell>
        </row>
        <row r="254">
          <cell r="B254" t="str">
            <v>pointermove</v>
          </cell>
        </row>
        <row r="255">
          <cell r="B255" t="str">
            <v>pointermove</v>
          </cell>
        </row>
        <row r="256">
          <cell r="B256" t="str">
            <v>pointermove</v>
          </cell>
        </row>
        <row r="257">
          <cell r="B257" t="str">
            <v>pointermove</v>
          </cell>
        </row>
        <row r="258">
          <cell r="B258" t="str">
            <v>pointermove</v>
          </cell>
        </row>
        <row r="259">
          <cell r="B259" t="str">
            <v>pointermove</v>
          </cell>
        </row>
        <row r="260">
          <cell r="B260" t="str">
            <v>pointermove</v>
          </cell>
        </row>
        <row r="261">
          <cell r="B261" t="str">
            <v>pointermove</v>
          </cell>
        </row>
        <row r="262">
          <cell r="B262" t="str">
            <v>pointerup</v>
          </cell>
        </row>
        <row r="263">
          <cell r="B263" t="str">
            <v>pointerdown</v>
          </cell>
        </row>
        <row r="264">
          <cell r="B264" t="str">
            <v>pointermove</v>
          </cell>
        </row>
        <row r="265">
          <cell r="B265" t="str">
            <v>pointermove</v>
          </cell>
        </row>
        <row r="266">
          <cell r="B266" t="str">
            <v>pointermove</v>
          </cell>
        </row>
        <row r="267">
          <cell r="B267" t="str">
            <v>pointermove</v>
          </cell>
        </row>
        <row r="268">
          <cell r="B268" t="str">
            <v>pointermove</v>
          </cell>
        </row>
        <row r="269">
          <cell r="B269" t="str">
            <v>pointermove</v>
          </cell>
        </row>
        <row r="270">
          <cell r="B270" t="str">
            <v>pointermove</v>
          </cell>
        </row>
        <row r="271">
          <cell r="B271" t="str">
            <v>pointermove</v>
          </cell>
        </row>
        <row r="272">
          <cell r="B272" t="str">
            <v>pointermove</v>
          </cell>
        </row>
        <row r="273">
          <cell r="B273" t="str">
            <v>pointermove</v>
          </cell>
        </row>
        <row r="274">
          <cell r="B274" t="str">
            <v>pointermove</v>
          </cell>
        </row>
        <row r="275">
          <cell r="B275" t="str">
            <v>pointermove</v>
          </cell>
        </row>
        <row r="276">
          <cell r="B276" t="str">
            <v>pointermove</v>
          </cell>
        </row>
        <row r="277">
          <cell r="B277" t="str">
            <v>pointermove</v>
          </cell>
        </row>
        <row r="278">
          <cell r="B278" t="str">
            <v>pointermove</v>
          </cell>
        </row>
        <row r="279">
          <cell r="B279" t="str">
            <v>pointermove</v>
          </cell>
        </row>
        <row r="280">
          <cell r="B280" t="str">
            <v>pointermove</v>
          </cell>
        </row>
        <row r="281">
          <cell r="B281" t="str">
            <v>pointermove</v>
          </cell>
        </row>
        <row r="282">
          <cell r="B282" t="str">
            <v>pointermove</v>
          </cell>
        </row>
        <row r="283">
          <cell r="B283" t="str">
            <v>pointermove</v>
          </cell>
        </row>
        <row r="284">
          <cell r="B284" t="str">
            <v>pointermove</v>
          </cell>
        </row>
        <row r="285">
          <cell r="B285" t="str">
            <v>pointermove</v>
          </cell>
        </row>
        <row r="286">
          <cell r="B286" t="str">
            <v>pointermove</v>
          </cell>
        </row>
        <row r="287">
          <cell r="B287" t="str">
            <v>pointermove</v>
          </cell>
        </row>
        <row r="288">
          <cell r="B288" t="str">
            <v>pointermove</v>
          </cell>
        </row>
        <row r="289">
          <cell r="B289" t="str">
            <v>pointermove</v>
          </cell>
        </row>
        <row r="290">
          <cell r="B290" t="str">
            <v>pointermove</v>
          </cell>
        </row>
        <row r="291">
          <cell r="B291" t="str">
            <v>pointermove</v>
          </cell>
        </row>
        <row r="292">
          <cell r="B292" t="str">
            <v>pointermove</v>
          </cell>
        </row>
        <row r="293">
          <cell r="B293" t="str">
            <v>pointermove</v>
          </cell>
        </row>
        <row r="294">
          <cell r="B294" t="str">
            <v>pointermove</v>
          </cell>
        </row>
        <row r="295">
          <cell r="B295" t="str">
            <v>pointermove</v>
          </cell>
        </row>
        <row r="296">
          <cell r="B296" t="str">
            <v>pointermove</v>
          </cell>
        </row>
        <row r="297">
          <cell r="B297" t="str">
            <v>pointermove</v>
          </cell>
        </row>
        <row r="298">
          <cell r="B298" t="str">
            <v>pointermove</v>
          </cell>
        </row>
        <row r="299">
          <cell r="B299" t="str">
            <v>pointermove</v>
          </cell>
        </row>
        <row r="300">
          <cell r="B300" t="str">
            <v>pointermove</v>
          </cell>
        </row>
        <row r="301">
          <cell r="B301" t="str">
            <v>pointermove</v>
          </cell>
        </row>
        <row r="302">
          <cell r="B302" t="str">
            <v>pointermove</v>
          </cell>
        </row>
        <row r="303">
          <cell r="B303" t="str">
            <v>pointermove</v>
          </cell>
        </row>
        <row r="304">
          <cell r="B304" t="str">
            <v>pointermove</v>
          </cell>
        </row>
        <row r="305">
          <cell r="B305" t="str">
            <v>pointermove</v>
          </cell>
        </row>
        <row r="306">
          <cell r="B306" t="str">
            <v>pointermove</v>
          </cell>
        </row>
        <row r="307">
          <cell r="B307" t="str">
            <v>pointermove</v>
          </cell>
        </row>
        <row r="308">
          <cell r="B308" t="str">
            <v>pointermove</v>
          </cell>
        </row>
        <row r="309">
          <cell r="B309" t="str">
            <v>pointermove</v>
          </cell>
        </row>
        <row r="310">
          <cell r="B310" t="str">
            <v>pointermove</v>
          </cell>
        </row>
        <row r="311">
          <cell r="B311" t="str">
            <v>pointermove</v>
          </cell>
        </row>
        <row r="312">
          <cell r="B312" t="str">
            <v>pointermove</v>
          </cell>
        </row>
        <row r="313">
          <cell r="B313" t="str">
            <v>pointermove</v>
          </cell>
        </row>
        <row r="314">
          <cell r="B314" t="str">
            <v>pointermove</v>
          </cell>
        </row>
        <row r="315">
          <cell r="B315" t="str">
            <v>pointermove</v>
          </cell>
        </row>
        <row r="316">
          <cell r="B316" t="str">
            <v>pointermove</v>
          </cell>
        </row>
        <row r="317">
          <cell r="B317" t="str">
            <v>pointermove</v>
          </cell>
        </row>
        <row r="318">
          <cell r="B318" t="str">
            <v>pointermove</v>
          </cell>
        </row>
        <row r="319">
          <cell r="B319" t="str">
            <v>pointerup</v>
          </cell>
        </row>
        <row r="320">
          <cell r="B320" t="str">
            <v>pointerdown</v>
          </cell>
        </row>
        <row r="321">
          <cell r="B321" t="str">
            <v>pointermove</v>
          </cell>
        </row>
        <row r="322">
          <cell r="B322" t="str">
            <v>pointermove</v>
          </cell>
        </row>
        <row r="323">
          <cell r="B323" t="str">
            <v>pointermove</v>
          </cell>
        </row>
        <row r="324">
          <cell r="B324" t="str">
            <v>pointermove</v>
          </cell>
        </row>
        <row r="325">
          <cell r="B325" t="str">
            <v>pointermove</v>
          </cell>
        </row>
        <row r="326">
          <cell r="B326" t="str">
            <v>pointermove</v>
          </cell>
        </row>
        <row r="327">
          <cell r="B327" t="str">
            <v>pointermove</v>
          </cell>
        </row>
        <row r="328">
          <cell r="B328" t="str">
            <v>pointermove</v>
          </cell>
        </row>
        <row r="329">
          <cell r="B329" t="str">
            <v>pointermove</v>
          </cell>
        </row>
        <row r="330">
          <cell r="B330" t="str">
            <v>pointermove</v>
          </cell>
        </row>
        <row r="331">
          <cell r="B331" t="str">
            <v>pointermove</v>
          </cell>
        </row>
        <row r="332">
          <cell r="B332" t="str">
            <v>pointermove</v>
          </cell>
        </row>
        <row r="333">
          <cell r="B333" t="str">
            <v>pointermove</v>
          </cell>
        </row>
        <row r="334">
          <cell r="B334" t="str">
            <v>pointermove</v>
          </cell>
        </row>
        <row r="335">
          <cell r="B335" t="str">
            <v>pointermove</v>
          </cell>
        </row>
        <row r="336">
          <cell r="B336" t="str">
            <v>pointermove</v>
          </cell>
        </row>
        <row r="337">
          <cell r="B337" t="str">
            <v>pointermove</v>
          </cell>
        </row>
        <row r="338">
          <cell r="B338" t="str">
            <v>pointermove</v>
          </cell>
        </row>
        <row r="339">
          <cell r="B339" t="str">
            <v>pointermove</v>
          </cell>
        </row>
        <row r="340">
          <cell r="B340" t="str">
            <v>pointermove</v>
          </cell>
        </row>
        <row r="341">
          <cell r="B341" t="str">
            <v>pointermove</v>
          </cell>
        </row>
        <row r="342">
          <cell r="B342" t="str">
            <v>pointermove</v>
          </cell>
        </row>
        <row r="343">
          <cell r="B343" t="str">
            <v>pointermove</v>
          </cell>
        </row>
        <row r="344">
          <cell r="B344" t="str">
            <v>pointermove</v>
          </cell>
        </row>
        <row r="345">
          <cell r="B345" t="str">
            <v>pointermove</v>
          </cell>
        </row>
        <row r="346">
          <cell r="B346" t="str">
            <v>pointermove</v>
          </cell>
        </row>
        <row r="347">
          <cell r="B347" t="str">
            <v>pointermove</v>
          </cell>
        </row>
        <row r="348">
          <cell r="B348" t="str">
            <v>pointermove</v>
          </cell>
        </row>
        <row r="349">
          <cell r="B349" t="str">
            <v>pointerup</v>
          </cell>
        </row>
        <row r="350">
          <cell r="B350" t="str">
            <v>pointerdown</v>
          </cell>
        </row>
        <row r="351">
          <cell r="B351" t="str">
            <v>pointermove</v>
          </cell>
        </row>
        <row r="352">
          <cell r="B352" t="str">
            <v>pointermove</v>
          </cell>
        </row>
        <row r="353">
          <cell r="B353" t="str">
            <v>pointermove</v>
          </cell>
        </row>
        <row r="354">
          <cell r="B354" t="str">
            <v>pointermove</v>
          </cell>
        </row>
        <row r="355">
          <cell r="B355" t="str">
            <v>pointermove</v>
          </cell>
        </row>
        <row r="356">
          <cell r="B356" t="str">
            <v>pointermove</v>
          </cell>
        </row>
        <row r="357">
          <cell r="B357" t="str">
            <v>pointermove</v>
          </cell>
        </row>
        <row r="358">
          <cell r="B358" t="str">
            <v>pointermove</v>
          </cell>
        </row>
        <row r="359">
          <cell r="B359" t="str">
            <v>pointermove</v>
          </cell>
        </row>
        <row r="360">
          <cell r="B360" t="str">
            <v>pointermove</v>
          </cell>
        </row>
        <row r="361">
          <cell r="B361" t="str">
            <v>pointermove</v>
          </cell>
        </row>
        <row r="362">
          <cell r="B362" t="str">
            <v>pointermove</v>
          </cell>
        </row>
        <row r="363">
          <cell r="B363" t="str">
            <v>pointermove</v>
          </cell>
        </row>
        <row r="364">
          <cell r="B364" t="str">
            <v>pointermove</v>
          </cell>
        </row>
        <row r="365">
          <cell r="B365" t="str">
            <v>pointermove</v>
          </cell>
        </row>
        <row r="366">
          <cell r="B366" t="str">
            <v>pointermove</v>
          </cell>
        </row>
        <row r="367">
          <cell r="B367" t="str">
            <v>pointermove</v>
          </cell>
        </row>
        <row r="368">
          <cell r="B368" t="str">
            <v>pointermove</v>
          </cell>
        </row>
        <row r="369">
          <cell r="B369" t="str">
            <v>pointermove</v>
          </cell>
        </row>
        <row r="370">
          <cell r="B370" t="str">
            <v>pointermove</v>
          </cell>
        </row>
        <row r="371">
          <cell r="B371" t="str">
            <v>pointermove</v>
          </cell>
        </row>
        <row r="372">
          <cell r="B372" t="str">
            <v>pointermove</v>
          </cell>
        </row>
        <row r="373">
          <cell r="B373" t="str">
            <v>pointermove</v>
          </cell>
        </row>
        <row r="374">
          <cell r="B374" t="str">
            <v>pointermove</v>
          </cell>
        </row>
        <row r="375">
          <cell r="B375" t="str">
            <v>pointermove</v>
          </cell>
        </row>
        <row r="376">
          <cell r="B376" t="str">
            <v>pointermove</v>
          </cell>
        </row>
        <row r="377">
          <cell r="B377" t="str">
            <v>pointermove</v>
          </cell>
        </row>
        <row r="378">
          <cell r="B378" t="str">
            <v>pointermove</v>
          </cell>
        </row>
        <row r="379">
          <cell r="B379" t="str">
            <v>pointermove</v>
          </cell>
        </row>
        <row r="380">
          <cell r="B380" t="str">
            <v>pointermove</v>
          </cell>
        </row>
        <row r="381">
          <cell r="B381" t="str">
            <v>pointermove</v>
          </cell>
        </row>
        <row r="382">
          <cell r="B382" t="str">
            <v>pointermove</v>
          </cell>
        </row>
        <row r="383">
          <cell r="B383" t="str">
            <v>pointermove</v>
          </cell>
        </row>
        <row r="384">
          <cell r="B384" t="str">
            <v>pointermove</v>
          </cell>
        </row>
        <row r="385">
          <cell r="B385" t="str">
            <v>pointermove</v>
          </cell>
        </row>
        <row r="386">
          <cell r="B386" t="str">
            <v>pointermove</v>
          </cell>
        </row>
        <row r="387">
          <cell r="B387" t="str">
            <v>pointermove</v>
          </cell>
        </row>
        <row r="388">
          <cell r="B388" t="str">
            <v>pointermove</v>
          </cell>
        </row>
        <row r="389">
          <cell r="B389" t="str">
            <v>pointermove</v>
          </cell>
        </row>
        <row r="390">
          <cell r="B390" t="str">
            <v>pointermove</v>
          </cell>
        </row>
        <row r="391">
          <cell r="B391" t="str">
            <v>pointermove</v>
          </cell>
        </row>
        <row r="392">
          <cell r="B392" t="str">
            <v>pointermove</v>
          </cell>
        </row>
        <row r="393">
          <cell r="B393" t="str">
            <v>pointermove</v>
          </cell>
        </row>
        <row r="394">
          <cell r="B394" t="str">
            <v>pointermove</v>
          </cell>
        </row>
        <row r="395">
          <cell r="B395" t="str">
            <v>pointermove</v>
          </cell>
        </row>
        <row r="396">
          <cell r="B396" t="str">
            <v>pointerup</v>
          </cell>
        </row>
        <row r="397">
          <cell r="B397" t="str">
            <v>pointerdown</v>
          </cell>
        </row>
        <row r="398">
          <cell r="B398" t="str">
            <v>pointermove</v>
          </cell>
        </row>
        <row r="399">
          <cell r="B399" t="str">
            <v>pointermove</v>
          </cell>
        </row>
        <row r="400">
          <cell r="B400" t="str">
            <v>pointermove</v>
          </cell>
        </row>
        <row r="401">
          <cell r="B401" t="str">
            <v>pointermove</v>
          </cell>
        </row>
        <row r="402">
          <cell r="B402" t="str">
            <v>pointermove</v>
          </cell>
        </row>
        <row r="403">
          <cell r="B403" t="str">
            <v>pointermove</v>
          </cell>
        </row>
        <row r="404">
          <cell r="B404" t="str">
            <v>pointermove</v>
          </cell>
        </row>
        <row r="405">
          <cell r="B405" t="str">
            <v>pointermove</v>
          </cell>
        </row>
        <row r="406">
          <cell r="B406" t="str">
            <v>pointermove</v>
          </cell>
        </row>
        <row r="407">
          <cell r="B407" t="str">
            <v>pointermove</v>
          </cell>
        </row>
        <row r="408">
          <cell r="B408" t="str">
            <v>pointermove</v>
          </cell>
        </row>
        <row r="409">
          <cell r="B409" t="str">
            <v>pointermove</v>
          </cell>
        </row>
        <row r="410">
          <cell r="B410" t="str">
            <v>pointermove</v>
          </cell>
        </row>
        <row r="411">
          <cell r="B411" t="str">
            <v>pointermove</v>
          </cell>
        </row>
        <row r="412">
          <cell r="B412" t="str">
            <v>pointermove</v>
          </cell>
        </row>
        <row r="413">
          <cell r="B413" t="str">
            <v>pointermove</v>
          </cell>
        </row>
        <row r="414">
          <cell r="B414" t="str">
            <v>pointermove</v>
          </cell>
        </row>
        <row r="415">
          <cell r="B415" t="str">
            <v>pointermove</v>
          </cell>
        </row>
        <row r="416">
          <cell r="B416" t="str">
            <v>pointermove</v>
          </cell>
        </row>
        <row r="417">
          <cell r="B417" t="str">
            <v>pointermove</v>
          </cell>
        </row>
        <row r="418">
          <cell r="B418" t="str">
            <v>pointermove</v>
          </cell>
        </row>
        <row r="419">
          <cell r="B419" t="str">
            <v>pointermove</v>
          </cell>
        </row>
        <row r="420">
          <cell r="B420" t="str">
            <v>pointermove</v>
          </cell>
        </row>
        <row r="421">
          <cell r="B421" t="str">
            <v>pointermove</v>
          </cell>
        </row>
        <row r="422">
          <cell r="B422" t="str">
            <v>pointermove</v>
          </cell>
        </row>
        <row r="423">
          <cell r="B423" t="str">
            <v>pointermove</v>
          </cell>
        </row>
        <row r="424">
          <cell r="B424" t="str">
            <v>pointermove</v>
          </cell>
        </row>
        <row r="425">
          <cell r="B425" t="str">
            <v>pointermove</v>
          </cell>
        </row>
        <row r="426">
          <cell r="B426" t="str">
            <v>pointermove</v>
          </cell>
        </row>
        <row r="427">
          <cell r="B427" t="str">
            <v>pointermove</v>
          </cell>
        </row>
        <row r="428">
          <cell r="B428" t="str">
            <v>pointermove</v>
          </cell>
        </row>
        <row r="429">
          <cell r="B429" t="str">
            <v>pointermove</v>
          </cell>
        </row>
        <row r="430">
          <cell r="B430" t="str">
            <v>pointermove</v>
          </cell>
        </row>
        <row r="431">
          <cell r="B431" t="str">
            <v>pointermove</v>
          </cell>
        </row>
        <row r="432">
          <cell r="B432" t="str">
            <v>pointermove</v>
          </cell>
        </row>
        <row r="433">
          <cell r="B433" t="str">
            <v>pointermove</v>
          </cell>
        </row>
        <row r="434">
          <cell r="B434" t="str">
            <v>pointermove</v>
          </cell>
        </row>
        <row r="435">
          <cell r="B435" t="str">
            <v>pointermove</v>
          </cell>
        </row>
        <row r="436">
          <cell r="B436" t="str">
            <v>pointermove</v>
          </cell>
        </row>
        <row r="437">
          <cell r="B437" t="str">
            <v>pointermove</v>
          </cell>
        </row>
        <row r="438">
          <cell r="B438" t="str">
            <v>pointermove</v>
          </cell>
        </row>
        <row r="439">
          <cell r="B439" t="str">
            <v>pointermove</v>
          </cell>
        </row>
        <row r="440">
          <cell r="B440" t="str">
            <v>pointermove</v>
          </cell>
        </row>
        <row r="441">
          <cell r="B441" t="str">
            <v>pointermove</v>
          </cell>
        </row>
        <row r="442">
          <cell r="B442" t="str">
            <v>pointermove</v>
          </cell>
        </row>
        <row r="443">
          <cell r="B443" t="str">
            <v>pointermove</v>
          </cell>
        </row>
        <row r="444">
          <cell r="B444" t="str">
            <v>pointermove</v>
          </cell>
        </row>
        <row r="445">
          <cell r="B445" t="str">
            <v>pointermove</v>
          </cell>
        </row>
        <row r="446">
          <cell r="B446" t="str">
            <v>pointermove</v>
          </cell>
        </row>
        <row r="447">
          <cell r="B447" t="str">
            <v>pointermove</v>
          </cell>
        </row>
        <row r="448">
          <cell r="B448" t="str">
            <v>pointermove</v>
          </cell>
        </row>
        <row r="449">
          <cell r="B449" t="str">
            <v>pointermove</v>
          </cell>
        </row>
        <row r="450">
          <cell r="B450" t="str">
            <v>pointerup</v>
          </cell>
        </row>
        <row r="451">
          <cell r="B451" t="str">
            <v>pointerdown</v>
          </cell>
        </row>
        <row r="452">
          <cell r="B452" t="str">
            <v>pointermove</v>
          </cell>
        </row>
        <row r="453">
          <cell r="B453" t="str">
            <v>pointermove</v>
          </cell>
        </row>
        <row r="454">
          <cell r="B454" t="str">
            <v>pointermove</v>
          </cell>
        </row>
        <row r="455">
          <cell r="B455" t="str">
            <v>pointermove</v>
          </cell>
        </row>
        <row r="456">
          <cell r="B456" t="str">
            <v>pointermove</v>
          </cell>
        </row>
        <row r="457">
          <cell r="B457" t="str">
            <v>pointermove</v>
          </cell>
        </row>
        <row r="458">
          <cell r="B458" t="str">
            <v>pointermove</v>
          </cell>
        </row>
        <row r="459">
          <cell r="B459" t="str">
            <v>pointermove</v>
          </cell>
        </row>
        <row r="460">
          <cell r="B460" t="str">
            <v>pointermove</v>
          </cell>
        </row>
        <row r="461">
          <cell r="B461" t="str">
            <v>pointermove</v>
          </cell>
        </row>
        <row r="462">
          <cell r="B462" t="str">
            <v>pointermove</v>
          </cell>
        </row>
        <row r="463">
          <cell r="B463" t="str">
            <v>pointermove</v>
          </cell>
        </row>
        <row r="464">
          <cell r="B464" t="str">
            <v>pointermove</v>
          </cell>
        </row>
        <row r="465">
          <cell r="B465" t="str">
            <v>pointermove</v>
          </cell>
        </row>
        <row r="466">
          <cell r="B466" t="str">
            <v>pointermove</v>
          </cell>
        </row>
        <row r="467">
          <cell r="B467" t="str">
            <v>pointermove</v>
          </cell>
        </row>
        <row r="468">
          <cell r="B468" t="str">
            <v>pointermove</v>
          </cell>
        </row>
        <row r="469">
          <cell r="B469" t="str">
            <v>pointermove</v>
          </cell>
        </row>
        <row r="470">
          <cell r="B470" t="str">
            <v>pointermove</v>
          </cell>
        </row>
        <row r="471">
          <cell r="B471" t="str">
            <v>pointermove</v>
          </cell>
        </row>
        <row r="472">
          <cell r="B472" t="str">
            <v>pointermove</v>
          </cell>
        </row>
        <row r="473">
          <cell r="B473" t="str">
            <v>pointermove</v>
          </cell>
        </row>
        <row r="474">
          <cell r="B474" t="str">
            <v>pointermove</v>
          </cell>
        </row>
        <row r="475">
          <cell r="B475" t="str">
            <v>pointermove</v>
          </cell>
        </row>
        <row r="476">
          <cell r="B476" t="str">
            <v>pointermove</v>
          </cell>
        </row>
        <row r="477">
          <cell r="B477" t="str">
            <v>pointermove</v>
          </cell>
        </row>
        <row r="478">
          <cell r="B478" t="str">
            <v>pointermove</v>
          </cell>
        </row>
        <row r="479">
          <cell r="B479" t="str">
            <v>pointermove</v>
          </cell>
        </row>
        <row r="480">
          <cell r="B480" t="str">
            <v>pointermove</v>
          </cell>
        </row>
        <row r="481">
          <cell r="B481" t="str">
            <v>pointermove</v>
          </cell>
        </row>
        <row r="482">
          <cell r="B482" t="str">
            <v>pointermove</v>
          </cell>
        </row>
        <row r="483">
          <cell r="B483" t="str">
            <v>pointermove</v>
          </cell>
        </row>
        <row r="484">
          <cell r="B484" t="str">
            <v>pointermove</v>
          </cell>
        </row>
        <row r="485">
          <cell r="B485" t="str">
            <v>pointermove</v>
          </cell>
        </row>
        <row r="486">
          <cell r="B486" t="str">
            <v>pointermove</v>
          </cell>
        </row>
        <row r="487">
          <cell r="B487" t="str">
            <v>pointermove</v>
          </cell>
        </row>
        <row r="488">
          <cell r="B488" t="str">
            <v>pointermove</v>
          </cell>
        </row>
        <row r="489">
          <cell r="B489" t="str">
            <v>pointermove</v>
          </cell>
        </row>
        <row r="490">
          <cell r="B490" t="str">
            <v>pointermove</v>
          </cell>
        </row>
        <row r="491">
          <cell r="B491" t="str">
            <v>pointermove</v>
          </cell>
        </row>
        <row r="492">
          <cell r="B492" t="str">
            <v>pointermove</v>
          </cell>
        </row>
        <row r="493">
          <cell r="B493" t="str">
            <v>pointermove</v>
          </cell>
        </row>
        <row r="494">
          <cell r="B494" t="str">
            <v>pointermove</v>
          </cell>
        </row>
        <row r="495">
          <cell r="B495" t="str">
            <v>pointermove</v>
          </cell>
        </row>
        <row r="496">
          <cell r="B496" t="str">
            <v>pointermove</v>
          </cell>
        </row>
        <row r="497">
          <cell r="B497" t="str">
            <v>pointermove</v>
          </cell>
        </row>
        <row r="498">
          <cell r="B498" t="str">
            <v>pointermove</v>
          </cell>
        </row>
        <row r="499">
          <cell r="B499" t="str">
            <v>pointerup</v>
          </cell>
        </row>
      </sheetData>
      <sheetData sheetId="1">
        <row r="3">
          <cell r="A3" t="str">
            <v>Sorcímkék</v>
          </cell>
        </row>
        <row r="4">
          <cell r="G4">
            <v>44719</v>
          </cell>
        </row>
        <row r="12">
          <cell r="G12">
            <v>71199</v>
          </cell>
        </row>
      </sheetData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zter" refreshedDate="44833.532304398148" createdVersion="7" refreshedVersion="7" minRefreshableVersion="3" recordCount="792" xr:uid="{68165A0C-3E61-499A-B6CB-C2BB3AED8D23}">
  <cacheSource type="worksheet">
    <worksheetSource ref="A15:G807" sheet="Alapadatok"/>
  </cacheSource>
  <cacheFields count="7">
    <cacheField name="Másodperc" numFmtId="0">
      <sharedItems containsMixedTypes="1" containsNumber="1" containsInteger="1" minValue="0" maxValue="42874" count="792">
        <s v="time"/>
        <n v="0"/>
        <n v="9775"/>
        <n v="9915"/>
        <n v="9927"/>
        <n v="9943"/>
        <n v="9960"/>
        <n v="9978"/>
        <n v="9988"/>
        <n v="10007"/>
        <n v="10028"/>
        <n v="10042"/>
        <n v="10058"/>
        <n v="10077"/>
        <n v="10087"/>
        <n v="10107"/>
        <n v="10122"/>
        <n v="10142"/>
        <n v="10162"/>
        <n v="10177"/>
        <n v="10193"/>
        <n v="10211"/>
        <n v="10222"/>
        <n v="10242"/>
        <n v="10257"/>
        <n v="10277"/>
        <n v="10293"/>
        <n v="10310"/>
        <n v="10327"/>
        <n v="10345"/>
        <n v="10357"/>
        <n v="10374"/>
        <n v="10392"/>
        <n v="10408"/>
        <n v="10427"/>
        <n v="10444"/>
        <n v="10457"/>
        <n v="10472"/>
        <n v="10492"/>
        <n v="10507"/>
        <n v="10527"/>
        <n v="10544"/>
        <n v="10560"/>
        <n v="10578"/>
        <n v="10587"/>
        <n v="10607"/>
        <n v="10623"/>
        <n v="10642"/>
        <n v="10659"/>
        <n v="10677"/>
        <n v="10692"/>
        <n v="10710"/>
        <n v="10728"/>
        <n v="10737"/>
        <n v="10754"/>
        <n v="10772"/>
        <n v="10790"/>
        <n v="10808"/>
        <n v="10827"/>
        <n v="10843"/>
        <n v="10861"/>
        <n v="10870"/>
        <n v="10882"/>
        <n v="12207"/>
        <n v="12416"/>
        <n v="12425"/>
        <n v="12444"/>
        <n v="12459"/>
        <n v="12477"/>
        <n v="12489"/>
        <n v="12509"/>
        <n v="12524"/>
        <n v="12544"/>
        <n v="12558"/>
        <n v="12575"/>
        <n v="12593"/>
        <n v="12604"/>
        <n v="12623"/>
        <n v="12639"/>
        <n v="12658"/>
        <n v="12675"/>
        <n v="12694"/>
        <n v="12710"/>
        <n v="12720"/>
        <n v="12738"/>
        <n v="12759"/>
        <n v="12774"/>
        <n v="12790"/>
        <n v="12794"/>
        <n v="12853"/>
        <n v="12944"/>
        <n v="12954"/>
        <n v="12975"/>
        <n v="12989"/>
        <n v="13010"/>
        <n v="13025"/>
        <n v="13042"/>
        <n v="13060"/>
        <n v="13070"/>
        <n v="13090"/>
        <n v="13110"/>
        <n v="13124"/>
        <n v="13142"/>
        <n v="13159"/>
        <n v="13170"/>
        <n v="13190"/>
        <n v="13205"/>
        <n v="13225"/>
        <n v="13244"/>
        <n v="13259"/>
        <n v="13269"/>
        <n v="13289"/>
        <n v="13304"/>
        <n v="13325"/>
        <n v="13339"/>
        <n v="13359"/>
        <n v="13375"/>
        <n v="13384"/>
        <n v="13395"/>
        <n v="15864"/>
        <n v="16013"/>
        <n v="16022"/>
        <n v="16037"/>
        <n v="16057"/>
        <n v="16073"/>
        <n v="16092"/>
        <n v="16107"/>
        <n v="16125"/>
        <n v="16143"/>
        <n v="16153"/>
        <n v="16172"/>
        <n v="16192"/>
        <n v="16207"/>
        <n v="16225"/>
        <n v="16242"/>
        <n v="16259"/>
        <n v="16269"/>
        <n v="16288"/>
        <n v="16307"/>
        <n v="16323"/>
        <n v="16343"/>
        <n v="16359"/>
        <n v="16369"/>
        <n v="16386"/>
        <n v="16405"/>
        <n v="16422"/>
        <n v="16442"/>
        <n v="16458"/>
        <n v="16476"/>
        <n v="16487"/>
        <n v="16507"/>
        <n v="16523"/>
        <n v="16542"/>
        <n v="16558"/>
        <n v="16575"/>
        <n v="16587"/>
        <n v="16603"/>
        <n v="16622"/>
        <n v="16638"/>
        <n v="16658"/>
        <n v="16668"/>
        <n v="16690"/>
        <n v="16703"/>
        <n v="16718"/>
        <n v="16737"/>
        <n v="16758"/>
        <n v="16772"/>
        <n v="16789"/>
        <n v="16808"/>
        <n v="16824"/>
        <n v="16842"/>
        <n v="16853"/>
        <n v="16874"/>
        <n v="16889"/>
        <n v="16898"/>
        <n v="16918"/>
        <n v="16942"/>
        <n v="16952"/>
        <n v="16973"/>
        <n v="16987"/>
        <n v="17004"/>
        <n v="17022"/>
        <n v="17040"/>
        <n v="17058"/>
        <n v="17075"/>
        <n v="17088"/>
        <n v="17103"/>
        <n v="17120"/>
        <n v="17133"/>
        <n v="17143"/>
        <n v="18166"/>
        <n v="18316"/>
        <n v="18324"/>
        <n v="18342"/>
        <n v="18353"/>
        <n v="18373"/>
        <n v="18388"/>
        <n v="18408"/>
        <n v="18424"/>
        <n v="18441"/>
        <n v="18458"/>
        <n v="18469"/>
        <n v="18488"/>
        <n v="18509"/>
        <n v="18523"/>
        <n v="18539"/>
        <n v="18559"/>
        <n v="18568"/>
        <n v="18589"/>
        <n v="18605"/>
        <n v="18624"/>
        <n v="18639"/>
        <n v="18659"/>
        <n v="18675"/>
        <n v="18692"/>
        <n v="18703"/>
        <n v="18724"/>
        <n v="18739"/>
        <n v="18759"/>
        <n v="18773"/>
        <n v="18791"/>
        <n v="18803"/>
        <n v="18819"/>
        <n v="18838"/>
        <n v="18858"/>
        <n v="18873"/>
        <n v="18889"/>
        <n v="18909"/>
        <n v="18924"/>
        <n v="18938"/>
        <n v="18953"/>
        <n v="18974"/>
        <n v="18988"/>
        <n v="19009"/>
        <n v="19023"/>
        <n v="19034"/>
        <n v="22525"/>
        <n v="22687"/>
        <n v="22693"/>
        <n v="22708"/>
        <n v="22722"/>
        <n v="22738"/>
        <n v="22757"/>
        <n v="22774"/>
        <n v="22787"/>
        <n v="22802"/>
        <n v="22822"/>
        <n v="22837"/>
        <n v="22857"/>
        <n v="22872"/>
        <n v="22890"/>
        <n v="22902"/>
        <n v="22918"/>
        <n v="22937"/>
        <n v="22957"/>
        <n v="22970"/>
        <n v="22982"/>
        <n v="22992"/>
        <n v="23015"/>
        <n v="23037"/>
        <n v="23105"/>
        <n v="23132"/>
        <n v="23177"/>
        <n v="23178"/>
        <n v="23207"/>
        <n v="23223"/>
        <n v="23240"/>
        <n v="23252"/>
        <n v="23268"/>
        <n v="23287"/>
        <n v="23307"/>
        <n v="23322"/>
        <n v="23339"/>
        <n v="23357"/>
        <n v="23367"/>
        <n v="23387"/>
        <n v="23403"/>
        <n v="23422"/>
        <n v="23438"/>
        <n v="23456"/>
        <n v="23467"/>
        <n v="23487"/>
        <n v="23503"/>
        <n v="23522"/>
        <n v="23532"/>
        <n v="23556"/>
        <n v="23565"/>
        <n v="23587"/>
        <n v="23603"/>
        <n v="23622"/>
        <n v="23638"/>
        <n v="23657"/>
        <n v="23672"/>
        <n v="23683"/>
        <n v="23702"/>
        <n v="23717"/>
        <n v="23736"/>
        <n v="23757"/>
        <n v="23773"/>
        <n v="23782"/>
        <n v="23802"/>
        <n v="23816"/>
        <n v="23837"/>
        <n v="23854"/>
        <n v="23870"/>
        <n v="23888"/>
        <n v="23897"/>
        <n v="23923"/>
        <n v="23937"/>
        <n v="23953"/>
        <n v="23972"/>
        <n v="23988"/>
        <n v="24007"/>
        <n v="24017"/>
        <n v="24040"/>
        <n v="24052"/>
        <n v="24072"/>
        <n v="24087"/>
        <n v="24107"/>
        <n v="24122"/>
        <n v="24139"/>
        <n v="24148"/>
        <n v="24166"/>
        <n v="24184"/>
        <n v="24202"/>
        <n v="24220"/>
        <n v="24238"/>
        <n v="24256"/>
        <n v="24265"/>
        <n v="24283"/>
        <n v="24302"/>
        <n v="24319"/>
        <n v="24338"/>
        <n v="24357"/>
        <n v="24367"/>
        <n v="24383"/>
        <n v="24401"/>
        <n v="24422"/>
        <n v="24437"/>
        <n v="24457"/>
        <n v="24472"/>
        <n v="24489"/>
        <n v="24507"/>
        <n v="24517"/>
        <n v="24537"/>
        <n v="24554"/>
        <n v="24572"/>
        <n v="24588"/>
        <n v="24606"/>
        <n v="24623"/>
        <n v="24637"/>
        <n v="24651"/>
        <n v="24668"/>
        <n v="24688"/>
        <n v="24697"/>
        <n v="24717"/>
        <n v="24733"/>
        <n v="24752"/>
        <n v="24769"/>
        <n v="24787"/>
        <n v="24797"/>
        <n v="24823"/>
        <n v="24839"/>
        <n v="24857"/>
        <n v="24868"/>
        <n v="24884"/>
        <n v="24902"/>
        <n v="24922"/>
        <n v="24938"/>
        <n v="24955"/>
        <n v="24967"/>
        <n v="24982"/>
        <n v="25000"/>
        <n v="25022"/>
        <n v="25036"/>
        <n v="25054"/>
        <n v="25072"/>
        <n v="25090"/>
        <n v="25099"/>
        <n v="25118"/>
        <n v="25135"/>
        <n v="25153"/>
        <n v="25172"/>
        <n v="25189"/>
        <n v="25206"/>
        <n v="25217"/>
        <n v="25237"/>
        <n v="25251"/>
        <n v="25273"/>
        <n v="25288"/>
        <n v="25298"/>
        <n v="25323"/>
        <n v="25332"/>
        <n v="25352"/>
        <n v="25369"/>
        <n v="25387"/>
        <n v="25397"/>
        <n v="25423"/>
        <n v="25439"/>
        <n v="25452"/>
        <n v="25468"/>
        <n v="25484"/>
        <n v="25502"/>
        <n v="25523"/>
        <n v="25538"/>
        <n v="25555"/>
        <n v="25565"/>
        <n v="25583"/>
        <n v="25600"/>
        <n v="25619"/>
        <n v="25636"/>
        <n v="25655"/>
        <n v="25673"/>
        <n v="25681"/>
        <n v="25699"/>
        <n v="25718"/>
        <n v="25738"/>
        <n v="25747"/>
        <n v="25772"/>
        <n v="25789"/>
        <n v="25798"/>
        <n v="25818"/>
        <n v="25838"/>
        <n v="25853"/>
        <n v="25869"/>
        <n v="25888"/>
        <n v="25905"/>
        <n v="25923"/>
        <n v="25933"/>
        <n v="25953"/>
        <n v="25968"/>
        <n v="25988"/>
        <n v="26003"/>
        <n v="26023"/>
        <n v="26038"/>
        <n v="26056"/>
        <n v="26068"/>
        <n v="26084"/>
        <n v="26103"/>
        <n v="26118"/>
        <n v="26129"/>
        <n v="26138"/>
        <n v="28078"/>
        <n v="28246"/>
        <n v="28255"/>
        <n v="28266"/>
        <n v="28285"/>
        <n v="28300"/>
        <n v="28319"/>
        <n v="28336"/>
        <n v="28354"/>
        <n v="28371"/>
        <n v="28389"/>
        <n v="28399"/>
        <n v="28419"/>
        <n v="28435"/>
        <n v="28455"/>
        <n v="28471"/>
        <n v="28487"/>
        <n v="28505"/>
        <n v="28514"/>
        <n v="28535"/>
        <n v="28549"/>
        <n v="28568"/>
        <n v="28586"/>
        <n v="28597"/>
        <n v="28622"/>
        <n v="28635"/>
        <n v="28650"/>
        <n v="28670"/>
        <n v="28686"/>
        <n v="28705"/>
        <n v="28721"/>
        <n v="28739"/>
        <n v="28750"/>
        <n v="28770"/>
        <n v="28785"/>
        <n v="28802"/>
        <n v="28820"/>
        <n v="28830"/>
        <n v="28849"/>
        <n v="28867"/>
        <n v="28885"/>
        <n v="28901"/>
        <n v="28920"/>
        <n v="28936"/>
        <n v="28955"/>
        <n v="28963"/>
        <n v="28985"/>
        <n v="29000"/>
        <n v="29016"/>
        <n v="29036"/>
        <n v="29052"/>
        <n v="29070"/>
        <n v="29088"/>
        <n v="29100"/>
        <n v="29116"/>
        <n v="29135"/>
        <n v="29155"/>
        <n v="29171"/>
        <n v="29187"/>
        <n v="29200"/>
        <n v="29215"/>
        <n v="29232"/>
        <n v="29252"/>
        <n v="29268"/>
        <n v="29285"/>
        <n v="29303"/>
        <n v="29321"/>
        <n v="29330"/>
        <n v="29350"/>
        <n v="29366"/>
        <n v="29375"/>
        <n v="30484"/>
        <n v="30654"/>
        <n v="30666"/>
        <n v="30681"/>
        <n v="30701"/>
        <n v="30716"/>
        <n v="30736"/>
        <n v="30751"/>
        <n v="30771"/>
        <n v="30786"/>
        <n v="30803"/>
        <n v="30822"/>
        <n v="30832"/>
        <n v="30851"/>
        <n v="30871"/>
        <n v="30885"/>
        <n v="30903"/>
        <n v="30920"/>
        <n v="30931"/>
        <n v="30950"/>
        <n v="30966"/>
        <n v="30986"/>
        <n v="31001"/>
        <n v="31019"/>
        <n v="31037"/>
        <n v="31051"/>
        <n v="31065"/>
        <n v="31073"/>
        <n v="31137"/>
        <n v="31200"/>
        <n v="31219"/>
        <n v="31236"/>
        <n v="31245"/>
        <n v="31254"/>
        <n v="31264"/>
        <n v="31282"/>
        <n v="31534"/>
        <n v="31535"/>
        <n v="31551"/>
        <n v="31570"/>
        <n v="31587"/>
        <n v="31600"/>
        <n v="31615"/>
        <n v="31635"/>
        <n v="31652"/>
        <n v="31670"/>
        <n v="31686"/>
        <n v="31704"/>
        <n v="31715"/>
        <n v="31735"/>
        <n v="31750"/>
        <n v="31770"/>
        <n v="31786"/>
        <n v="31802"/>
        <n v="31820"/>
        <n v="31830"/>
        <n v="31850"/>
        <n v="31866"/>
        <n v="31885"/>
        <n v="31901"/>
        <n v="31910"/>
        <n v="31945"/>
        <n v="32892"/>
        <n v="33056"/>
        <n v="33070"/>
        <n v="33086"/>
        <n v="33104"/>
        <n v="33115"/>
        <n v="33135"/>
        <n v="33150"/>
        <n v="33170"/>
        <n v="33186"/>
        <n v="33202"/>
        <n v="33220"/>
        <n v="33230"/>
        <n v="33247"/>
        <n v="33270"/>
        <n v="33284"/>
        <n v="33301"/>
        <n v="33318"/>
        <n v="33337"/>
        <n v="33350"/>
        <n v="33365"/>
        <n v="33385"/>
        <n v="33401"/>
        <n v="33419"/>
        <n v="33434"/>
        <n v="33444"/>
        <n v="33465"/>
        <n v="33485"/>
        <n v="33500"/>
        <n v="33515"/>
        <n v="33535"/>
        <n v="33552"/>
        <n v="33569"/>
        <n v="33580"/>
        <n v="33600"/>
        <n v="33614"/>
        <n v="33635"/>
        <n v="33650"/>
        <n v="33670"/>
        <n v="33686"/>
        <n v="33695"/>
        <n v="33714"/>
        <n v="33735"/>
        <n v="33749"/>
        <n v="33770"/>
        <n v="33785"/>
        <n v="33803"/>
        <n v="33815"/>
        <n v="33832"/>
        <n v="33851"/>
        <n v="33870"/>
        <n v="33875"/>
        <n v="35678"/>
        <n v="35829"/>
        <n v="35831"/>
        <n v="35848"/>
        <n v="35866"/>
        <n v="35882"/>
        <n v="35901"/>
        <n v="35918"/>
        <n v="35936"/>
        <n v="35953"/>
        <n v="35966"/>
        <n v="35982"/>
        <n v="36001"/>
        <n v="36017"/>
        <n v="36036"/>
        <n v="36052"/>
        <n v="36061"/>
        <n v="36081"/>
        <n v="36097"/>
        <n v="36116"/>
        <n v="36133"/>
        <n v="36152"/>
        <n v="36169"/>
        <n v="36186"/>
        <n v="36196"/>
        <n v="36216"/>
        <n v="36230"/>
        <n v="36251"/>
        <n v="36266"/>
        <n v="36283"/>
        <n v="36301"/>
        <n v="36312"/>
        <n v="36336"/>
        <n v="36346"/>
        <n v="36366"/>
        <n v="36381"/>
        <n v="36401"/>
        <n v="36417"/>
        <n v="36434"/>
        <n v="36452"/>
        <n v="36461"/>
        <n v="37470"/>
        <n v="37608"/>
        <n v="37618"/>
        <n v="37633"/>
        <n v="37652"/>
        <n v="37669"/>
        <n v="37678"/>
        <n v="37698"/>
        <n v="37718"/>
        <n v="37733"/>
        <n v="37749"/>
        <n v="37769"/>
        <n v="37785"/>
        <n v="37797"/>
        <n v="37813"/>
        <n v="37832"/>
        <n v="37848"/>
        <n v="37866"/>
        <n v="37884"/>
        <n v="37902"/>
        <n v="37913"/>
        <n v="37932"/>
        <n v="37949"/>
        <n v="37966"/>
        <n v="37985"/>
        <n v="38002"/>
        <n v="38012"/>
        <n v="38033"/>
        <n v="38048"/>
        <n v="38065"/>
        <n v="38083"/>
        <n v="38102"/>
        <n v="38111"/>
        <n v="38123"/>
        <n v="38174"/>
        <n v="38183"/>
        <n v="38965"/>
        <n v="38989"/>
        <n v="39170"/>
        <n v="39299"/>
        <n v="39315"/>
        <n v="39334"/>
        <n v="39351"/>
        <n v="39364"/>
        <n v="39379"/>
        <n v="39398"/>
        <n v="39414"/>
        <n v="39433"/>
        <n v="39450"/>
        <n v="39466"/>
        <n v="39484"/>
        <n v="39502"/>
        <n v="39515"/>
        <n v="39528"/>
        <n v="39549"/>
        <n v="39564"/>
        <n v="39581"/>
        <n v="39600"/>
        <n v="39616"/>
        <n v="39629"/>
        <n v="39644"/>
        <n v="39664"/>
        <n v="39679"/>
        <n v="39699"/>
        <n v="39715"/>
        <n v="39724"/>
        <n v="40583"/>
        <n v="40714"/>
        <n v="40715"/>
        <n v="40735"/>
        <n v="40749"/>
        <n v="40768"/>
        <n v="40785"/>
        <n v="40795"/>
        <n v="40814"/>
        <n v="40835"/>
        <n v="40850"/>
        <n v="40865"/>
        <n v="40884"/>
        <n v="40901"/>
        <n v="40915"/>
        <n v="40929"/>
        <n v="40949"/>
        <n v="40965"/>
        <n v="40984"/>
        <n v="41000"/>
        <n v="41017"/>
        <n v="41035"/>
        <n v="41044"/>
        <n v="41064"/>
        <n v="41080"/>
        <n v="41098"/>
        <n v="41114"/>
        <n v="41132"/>
        <n v="41149"/>
        <n v="41159"/>
        <n v="41169"/>
        <n v="42347"/>
        <n v="42475"/>
        <n v="42479"/>
        <n v="42500"/>
        <n v="42518"/>
        <n v="42532"/>
        <n v="42550"/>
        <n v="42560"/>
        <n v="42579"/>
        <n v="42599"/>
        <n v="42614"/>
        <n v="42630"/>
        <n v="42649"/>
        <n v="42666"/>
        <n v="42684"/>
        <n v="42694"/>
        <n v="42714"/>
        <n v="42730"/>
        <n v="42749"/>
        <n v="42765"/>
        <n v="42782"/>
        <n v="42799"/>
        <n v="42817"/>
        <n v="42830"/>
        <n v="42845"/>
        <n v="42865"/>
        <n v="42874"/>
      </sharedItems>
    </cacheField>
    <cacheField name="TXT" numFmtId="0">
      <sharedItems count="5">
        <s v="event"/>
        <s v="START"/>
        <s v="pointerdown"/>
        <s v="pointermove"/>
        <s v="pointerup"/>
      </sharedItems>
    </cacheField>
    <cacheField name="TXT2" numFmtId="0">
      <sharedItems count="11">
        <s v="element"/>
        <s v="ALL"/>
        <s v="IRL-€02"/>
        <s v="IRL-€20"/>
        <s v="IRL-€01"/>
        <s v="SVK-€02"/>
        <s v="SVK-€20"/>
        <s v="SMR-€01"/>
        <s v="SVK-€01"/>
        <s v="SMR-€02"/>
        <s v="SMR-€20"/>
      </sharedItems>
    </cacheField>
    <cacheField name="Pixel" numFmtId="0">
      <sharedItems containsMixedTypes="1" containsNumber="1" minValue="0" maxValue="1408"/>
    </cacheField>
    <cacheField name="Pixel2" numFmtId="0">
      <sharedItems containsMixedTypes="1" containsNumber="1" minValue="0" maxValue="673.79998779296795"/>
    </cacheField>
    <cacheField name="TXT3" numFmtId="0">
      <sharedItems/>
    </cacheField>
    <cacheField name="Másodperc2" numFmtId="0">
      <sharedItems containsMixedTypes="1" containsNumber="1" containsInteger="1" minValue="0" maxValue="97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zter" refreshedDate="44833.594382754629" createdVersion="7" refreshedVersion="7" minRefreshableVersion="3" recordCount="791" xr:uid="{A2CCF3A0-290F-48E7-9786-809DBA931B02}">
  <cacheSource type="worksheet">
    <worksheetSource ref="A16:E807" sheet="Alapadatok"/>
  </cacheSource>
  <cacheFields count="5">
    <cacheField name="time" numFmtId="0">
      <sharedItems containsSemiMixedTypes="0" containsString="0" containsNumber="1" containsInteger="1" minValue="0" maxValue="42874"/>
    </cacheField>
    <cacheField name="event" numFmtId="0">
      <sharedItems count="4">
        <s v="START"/>
        <s v="pointerdown"/>
        <s v="pointermove"/>
        <s v="pointerup"/>
      </sharedItems>
    </cacheField>
    <cacheField name="element" numFmtId="0">
      <sharedItems count="10">
        <s v="ALL"/>
        <s v="IRL-€02"/>
        <s v="IRL-€20"/>
        <s v="IRL-€01"/>
        <s v="SVK-€02"/>
        <s v="SVK-€20"/>
        <s v="SMR-€01"/>
        <s v="SVK-€01"/>
        <s v="SMR-€02"/>
        <s v="SMR-€20"/>
      </sharedItems>
    </cacheField>
    <cacheField name="x" numFmtId="0">
      <sharedItems containsSemiMixedTypes="0" containsString="0" containsNumber="1" minValue="0" maxValue="1408"/>
    </cacheField>
    <cacheField name="y" numFmtId="0">
      <sharedItems containsSemiMixedTypes="0" containsString="0" containsNumber="1" minValue="0" maxValue="673.799987792967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2">
  <r>
    <x v="0"/>
    <x v="0"/>
    <x v="0"/>
    <s v="x"/>
    <s v="y"/>
    <s v="game"/>
    <s v="Időeltérés"/>
  </r>
  <r>
    <x v="1"/>
    <x v="1"/>
    <x v="1"/>
    <n v="0"/>
    <n v="0"/>
    <s v="EUR_COIN"/>
    <n v="0"/>
  </r>
  <r>
    <x v="2"/>
    <x v="2"/>
    <x v="2"/>
    <n v="928.79998779296795"/>
    <n v="404.20001220703102"/>
    <s v="EUR_COIN"/>
    <n v="9775"/>
  </r>
  <r>
    <x v="3"/>
    <x v="3"/>
    <x v="2"/>
    <n v="925.60003662109295"/>
    <n v="405"/>
    <s v="EUR_COIN"/>
    <n v="140"/>
  </r>
  <r>
    <x v="4"/>
    <x v="3"/>
    <x v="2"/>
    <n v="912.79998779296795"/>
    <n v="412.20001220703102"/>
    <s v="EUR_COIN"/>
    <n v="12"/>
  </r>
  <r>
    <x v="5"/>
    <x v="3"/>
    <x v="2"/>
    <n v="888"/>
    <n v="430.600006103515"/>
    <s v="EUR_COIN"/>
    <n v="16"/>
  </r>
  <r>
    <x v="6"/>
    <x v="3"/>
    <x v="2"/>
    <n v="858.40002441406205"/>
    <n v="450.60006713867102"/>
    <s v="EUR_COIN"/>
    <n v="17"/>
  </r>
  <r>
    <x v="7"/>
    <x v="3"/>
    <x v="2"/>
    <n v="821.60003662109295"/>
    <n v="476.20001220703102"/>
    <s v="EUR_COIN"/>
    <n v="18"/>
  </r>
  <r>
    <x v="8"/>
    <x v="3"/>
    <x v="2"/>
    <n v="800"/>
    <n v="490.60006713867102"/>
    <s v="EUR_COIN"/>
    <n v="10"/>
  </r>
  <r>
    <x v="9"/>
    <x v="3"/>
    <x v="2"/>
    <n v="769.60003662109295"/>
    <n v="509"/>
    <s v="EUR_COIN"/>
    <n v="19"/>
  </r>
  <r>
    <x v="10"/>
    <x v="3"/>
    <x v="2"/>
    <n v="741.60003662109295"/>
    <n v="518.60003662109295"/>
    <s v="EUR_COIN"/>
    <n v="21"/>
  </r>
  <r>
    <x v="11"/>
    <x v="3"/>
    <x v="2"/>
    <n v="718.40002441406205"/>
    <n v="525"/>
    <s v="EUR_COIN"/>
    <n v="14"/>
  </r>
  <r>
    <x v="12"/>
    <x v="3"/>
    <x v="2"/>
    <n v="698.40002441406205"/>
    <n v="529.79998779296795"/>
    <s v="EUR_COIN"/>
    <n v="16"/>
  </r>
  <r>
    <x v="13"/>
    <x v="3"/>
    <x v="2"/>
    <n v="678.40002441406205"/>
    <n v="536.20001220703102"/>
    <s v="EUR_COIN"/>
    <n v="19"/>
  </r>
  <r>
    <x v="14"/>
    <x v="3"/>
    <x v="2"/>
    <n v="671.20001220703102"/>
    <n v="537.79998779296795"/>
    <s v="EUR_COIN"/>
    <n v="10"/>
  </r>
  <r>
    <x v="15"/>
    <x v="3"/>
    <x v="2"/>
    <n v="657.60003662109295"/>
    <n v="541"/>
    <s v="EUR_COIN"/>
    <n v="20"/>
  </r>
  <r>
    <x v="16"/>
    <x v="3"/>
    <x v="2"/>
    <n v="646.40002441406205"/>
    <n v="541.79998779296795"/>
    <s v="EUR_COIN"/>
    <n v="15"/>
  </r>
  <r>
    <x v="17"/>
    <x v="3"/>
    <x v="2"/>
    <n v="634.40002441406205"/>
    <n v="544.20001220703102"/>
    <s v="EUR_COIN"/>
    <n v="20"/>
  </r>
  <r>
    <x v="18"/>
    <x v="3"/>
    <x v="2"/>
    <n v="621.60003662109295"/>
    <n v="545"/>
    <s v="EUR_COIN"/>
    <n v="20"/>
  </r>
  <r>
    <x v="19"/>
    <x v="3"/>
    <x v="2"/>
    <n v="608"/>
    <n v="545.79998779296795"/>
    <s v="EUR_COIN"/>
    <n v="15"/>
  </r>
  <r>
    <x v="20"/>
    <x v="3"/>
    <x v="2"/>
    <n v="594.40002441406205"/>
    <n v="548.20001220703102"/>
    <s v="EUR_COIN"/>
    <n v="16"/>
  </r>
  <r>
    <x v="21"/>
    <x v="3"/>
    <x v="2"/>
    <n v="571.20001220703102"/>
    <n v="555.40002441406205"/>
    <s v="EUR_COIN"/>
    <n v="18"/>
  </r>
  <r>
    <x v="22"/>
    <x v="3"/>
    <x v="2"/>
    <n v="557.60003662109295"/>
    <n v="561"/>
    <s v="EUR_COIN"/>
    <n v="11"/>
  </r>
  <r>
    <x v="23"/>
    <x v="3"/>
    <x v="2"/>
    <n v="537.60003662109295"/>
    <n v="568.20001220703102"/>
    <s v="EUR_COIN"/>
    <n v="20"/>
  </r>
  <r>
    <x v="24"/>
    <x v="3"/>
    <x v="2"/>
    <n v="522.40002441406205"/>
    <n v="576.20001220703102"/>
    <s v="EUR_COIN"/>
    <n v="15"/>
  </r>
  <r>
    <x v="25"/>
    <x v="3"/>
    <x v="2"/>
    <n v="508.80001831054602"/>
    <n v="585.79998779296795"/>
    <s v="EUR_COIN"/>
    <n v="20"/>
  </r>
  <r>
    <x v="26"/>
    <x v="3"/>
    <x v="2"/>
    <n v="493.600006103515"/>
    <n v="597"/>
    <s v="EUR_COIN"/>
    <n v="16"/>
  </r>
  <r>
    <x v="27"/>
    <x v="3"/>
    <x v="2"/>
    <n v="482.39999389648398"/>
    <n v="604.20001220703102"/>
    <s v="EUR_COIN"/>
    <n v="17"/>
  </r>
  <r>
    <x v="28"/>
    <x v="3"/>
    <x v="2"/>
    <n v="473.600006103515"/>
    <n v="607.40002441406205"/>
    <s v="EUR_COIN"/>
    <n v="17"/>
  </r>
  <r>
    <x v="29"/>
    <x v="3"/>
    <x v="2"/>
    <n v="464.80001831054602"/>
    <n v="609.79998779296795"/>
    <s v="EUR_COIN"/>
    <n v="18"/>
  </r>
  <r>
    <x v="30"/>
    <x v="3"/>
    <x v="2"/>
    <n v="460.80001831054602"/>
    <n v="609.79998779296795"/>
    <s v="EUR_COIN"/>
    <n v="12"/>
  </r>
  <r>
    <x v="31"/>
    <x v="3"/>
    <x v="2"/>
    <n v="455.20001220703102"/>
    <n v="611.40002441406205"/>
    <s v="EUR_COIN"/>
    <n v="17"/>
  </r>
  <r>
    <x v="32"/>
    <x v="3"/>
    <x v="2"/>
    <n v="449.600006103515"/>
    <n v="612.20001220703102"/>
    <s v="EUR_COIN"/>
    <n v="18"/>
  </r>
  <r>
    <x v="33"/>
    <x v="3"/>
    <x v="2"/>
    <n v="444.80001831054602"/>
    <n v="613.79998779296795"/>
    <s v="EUR_COIN"/>
    <n v="16"/>
  </r>
  <r>
    <x v="34"/>
    <x v="3"/>
    <x v="2"/>
    <n v="437.600006103515"/>
    <n v="616.20001220703102"/>
    <s v="EUR_COIN"/>
    <n v="19"/>
  </r>
  <r>
    <x v="35"/>
    <x v="3"/>
    <x v="2"/>
    <n v="432"/>
    <n v="617"/>
    <s v="EUR_COIN"/>
    <n v="17"/>
  </r>
  <r>
    <x v="36"/>
    <x v="3"/>
    <x v="2"/>
    <n v="426.39999389648398"/>
    <n v="617"/>
    <s v="EUR_COIN"/>
    <n v="13"/>
  </r>
  <r>
    <x v="37"/>
    <x v="3"/>
    <x v="2"/>
    <n v="418.39999389648398"/>
    <n v="616.20001220703102"/>
    <s v="EUR_COIN"/>
    <n v="15"/>
  </r>
  <r>
    <x v="38"/>
    <x v="3"/>
    <x v="2"/>
    <n v="412.80001831054602"/>
    <n v="616.20001220703102"/>
    <s v="EUR_COIN"/>
    <n v="20"/>
  </r>
  <r>
    <x v="39"/>
    <x v="3"/>
    <x v="2"/>
    <n v="407.20001220703102"/>
    <n v="616.20001220703102"/>
    <s v="EUR_COIN"/>
    <n v="15"/>
  </r>
  <r>
    <x v="40"/>
    <x v="3"/>
    <x v="2"/>
    <n v="401.600006103515"/>
    <n v="616.20001220703102"/>
    <s v="EUR_COIN"/>
    <n v="20"/>
  </r>
  <r>
    <x v="41"/>
    <x v="3"/>
    <x v="2"/>
    <n v="396"/>
    <n v="616.20001220703102"/>
    <s v="EUR_COIN"/>
    <n v="17"/>
  </r>
  <r>
    <x v="42"/>
    <x v="3"/>
    <x v="2"/>
    <n v="393.600006103515"/>
    <n v="616.20001220703102"/>
    <s v="EUR_COIN"/>
    <n v="16"/>
  </r>
  <r>
    <x v="43"/>
    <x v="3"/>
    <x v="2"/>
    <n v="386.39999389648398"/>
    <n v="617.79998779296795"/>
    <s v="EUR_COIN"/>
    <n v="18"/>
  </r>
  <r>
    <x v="44"/>
    <x v="3"/>
    <x v="2"/>
    <n v="382.39999389648398"/>
    <n v="618.60003662109295"/>
    <s v="EUR_COIN"/>
    <n v="9"/>
  </r>
  <r>
    <x v="45"/>
    <x v="3"/>
    <x v="2"/>
    <n v="376.80001831054602"/>
    <n v="621"/>
    <s v="EUR_COIN"/>
    <n v="20"/>
  </r>
  <r>
    <x v="46"/>
    <x v="3"/>
    <x v="2"/>
    <n v="372"/>
    <n v="621.79998779296795"/>
    <s v="EUR_COIN"/>
    <n v="16"/>
  </r>
  <r>
    <x v="47"/>
    <x v="3"/>
    <x v="2"/>
    <n v="370.39999389648398"/>
    <n v="621.79998779296795"/>
    <s v="EUR_COIN"/>
    <n v="19"/>
  </r>
  <r>
    <x v="48"/>
    <x v="3"/>
    <x v="2"/>
    <n v="368"/>
    <n v="621.79998779296795"/>
    <s v="EUR_COIN"/>
    <n v="17"/>
  </r>
  <r>
    <x v="49"/>
    <x v="3"/>
    <x v="2"/>
    <n v="365.600006103515"/>
    <n v="621.79998779296795"/>
    <s v="EUR_COIN"/>
    <n v="18"/>
  </r>
  <r>
    <x v="50"/>
    <x v="3"/>
    <x v="2"/>
    <n v="364"/>
    <n v="621.79998779296795"/>
    <s v="EUR_COIN"/>
    <n v="15"/>
  </r>
  <r>
    <x v="51"/>
    <x v="3"/>
    <x v="2"/>
    <n v="361.600006103515"/>
    <n v="621.79998779296795"/>
    <s v="EUR_COIN"/>
    <n v="18"/>
  </r>
  <r>
    <x v="52"/>
    <x v="3"/>
    <x v="2"/>
    <n v="360"/>
    <n v="621.79998779296795"/>
    <s v="EUR_COIN"/>
    <n v="18"/>
  </r>
  <r>
    <x v="53"/>
    <x v="3"/>
    <x v="2"/>
    <n v="358.39999389648398"/>
    <n v="621.79998779296795"/>
    <s v="EUR_COIN"/>
    <n v="9"/>
  </r>
  <r>
    <x v="54"/>
    <x v="3"/>
    <x v="2"/>
    <n v="356.80001831054602"/>
    <n v="622.60003662109295"/>
    <s v="EUR_COIN"/>
    <n v="17"/>
  </r>
  <r>
    <x v="55"/>
    <x v="3"/>
    <x v="2"/>
    <n v="354.39999389648398"/>
    <n v="622.60003662109295"/>
    <s v="EUR_COIN"/>
    <n v="18"/>
  </r>
  <r>
    <x v="56"/>
    <x v="3"/>
    <x v="2"/>
    <n v="352"/>
    <n v="623.40002441406205"/>
    <s v="EUR_COIN"/>
    <n v="18"/>
  </r>
  <r>
    <x v="57"/>
    <x v="3"/>
    <x v="2"/>
    <n v="350.39999389648398"/>
    <n v="623.40002441406205"/>
    <s v="EUR_COIN"/>
    <n v="18"/>
  </r>
  <r>
    <x v="58"/>
    <x v="3"/>
    <x v="2"/>
    <n v="348"/>
    <n v="623.40002441406205"/>
    <s v="EUR_COIN"/>
    <n v="19"/>
  </r>
  <r>
    <x v="59"/>
    <x v="3"/>
    <x v="2"/>
    <n v="346.39999389648398"/>
    <n v="623.40002441406205"/>
    <s v="EUR_COIN"/>
    <n v="16"/>
  </r>
  <r>
    <x v="60"/>
    <x v="3"/>
    <x v="2"/>
    <n v="344"/>
    <n v="623.40002441406205"/>
    <s v="EUR_COIN"/>
    <n v="18"/>
  </r>
  <r>
    <x v="61"/>
    <x v="3"/>
    <x v="2"/>
    <n v="343.20001220703102"/>
    <n v="623.40002441406205"/>
    <s v="EUR_COIN"/>
    <n v="9"/>
  </r>
  <r>
    <x v="62"/>
    <x v="4"/>
    <x v="2"/>
    <n v="343.20001220703102"/>
    <n v="623.40002441406205"/>
    <s v="EUR_COIN"/>
    <n v="12"/>
  </r>
  <r>
    <x v="63"/>
    <x v="2"/>
    <x v="2"/>
    <n v="880.79998779296795"/>
    <n v="413"/>
    <s v="EUR_COIN"/>
    <n v="1325"/>
  </r>
  <r>
    <x v="64"/>
    <x v="3"/>
    <x v="2"/>
    <n v="880"/>
    <n v="413"/>
    <s v="EUR_COIN"/>
    <n v="209"/>
  </r>
  <r>
    <x v="65"/>
    <x v="3"/>
    <x v="2"/>
    <n v="876.79998779296795"/>
    <n v="413"/>
    <s v="EUR_COIN"/>
    <n v="9"/>
  </r>
  <r>
    <x v="66"/>
    <x v="3"/>
    <x v="2"/>
    <n v="869.60003662109295"/>
    <n v="413"/>
    <s v="EUR_COIN"/>
    <n v="19"/>
  </r>
  <r>
    <x v="67"/>
    <x v="3"/>
    <x v="2"/>
    <n v="864"/>
    <n v="413"/>
    <s v="EUR_COIN"/>
    <n v="15"/>
  </r>
  <r>
    <x v="68"/>
    <x v="3"/>
    <x v="2"/>
    <n v="856"/>
    <n v="411.39999389648398"/>
    <s v="EUR_COIN"/>
    <n v="18"/>
  </r>
  <r>
    <x v="69"/>
    <x v="3"/>
    <x v="2"/>
    <n v="849.60003662109295"/>
    <n v="411.39999389648398"/>
    <s v="EUR_COIN"/>
    <n v="12"/>
  </r>
  <r>
    <x v="70"/>
    <x v="3"/>
    <x v="2"/>
    <n v="840"/>
    <n v="411.39999389648398"/>
    <s v="EUR_COIN"/>
    <n v="20"/>
  </r>
  <r>
    <x v="71"/>
    <x v="3"/>
    <x v="2"/>
    <n v="834.40002441406205"/>
    <n v="411.39999389648398"/>
    <s v="EUR_COIN"/>
    <n v="15"/>
  </r>
  <r>
    <x v="72"/>
    <x v="3"/>
    <x v="2"/>
    <n v="828"/>
    <n v="411.39999389648398"/>
    <s v="EUR_COIN"/>
    <n v="20"/>
  </r>
  <r>
    <x v="73"/>
    <x v="3"/>
    <x v="2"/>
    <n v="821.60003662109295"/>
    <n v="411.39999389648398"/>
    <s v="EUR_COIN"/>
    <n v="14"/>
  </r>
  <r>
    <x v="74"/>
    <x v="3"/>
    <x v="2"/>
    <n v="813.60003662109295"/>
    <n v="411.39999389648398"/>
    <s v="EUR_COIN"/>
    <n v="17"/>
  </r>
  <r>
    <x v="75"/>
    <x v="3"/>
    <x v="2"/>
    <n v="805.60003662109295"/>
    <n v="411.39999389648398"/>
    <s v="EUR_COIN"/>
    <n v="18"/>
  </r>
  <r>
    <x v="76"/>
    <x v="3"/>
    <x v="2"/>
    <n v="799.20001220703102"/>
    <n v="413"/>
    <s v="EUR_COIN"/>
    <n v="11"/>
  </r>
  <r>
    <x v="77"/>
    <x v="3"/>
    <x v="2"/>
    <n v="783.20001220703102"/>
    <n v="416.20001220703102"/>
    <s v="EUR_COIN"/>
    <n v="19"/>
  </r>
  <r>
    <x v="78"/>
    <x v="3"/>
    <x v="2"/>
    <n v="761.60003662109295"/>
    <n v="421.80001831054602"/>
    <s v="EUR_COIN"/>
    <n v="16"/>
  </r>
  <r>
    <x v="79"/>
    <x v="3"/>
    <x v="2"/>
    <n v="734.40002441406205"/>
    <n v="426.600006103515"/>
    <s v="EUR_COIN"/>
    <n v="19"/>
  </r>
  <r>
    <x v="80"/>
    <x v="3"/>
    <x v="2"/>
    <n v="696"/>
    <n v="429"/>
    <s v="EUR_COIN"/>
    <n v="17"/>
  </r>
  <r>
    <x v="81"/>
    <x v="3"/>
    <x v="2"/>
    <n v="640"/>
    <n v="425"/>
    <s v="EUR_COIN"/>
    <n v="19"/>
  </r>
  <r>
    <x v="82"/>
    <x v="3"/>
    <x v="2"/>
    <n v="587.20001220703102"/>
    <n v="414.600006103515"/>
    <s v="EUR_COIN"/>
    <n v="16"/>
  </r>
  <r>
    <x v="83"/>
    <x v="3"/>
    <x v="2"/>
    <n v="552.79998779296795"/>
    <n v="405"/>
    <s v="EUR_COIN"/>
    <n v="10"/>
  </r>
  <r>
    <x v="84"/>
    <x v="3"/>
    <x v="2"/>
    <n v="504.80001831054602"/>
    <n v="385"/>
    <s v="EUR_COIN"/>
    <n v="18"/>
  </r>
  <r>
    <x v="85"/>
    <x v="3"/>
    <x v="2"/>
    <n v="469.600006103515"/>
    <n v="366.600006103515"/>
    <s v="EUR_COIN"/>
    <n v="21"/>
  </r>
  <r>
    <x v="86"/>
    <x v="3"/>
    <x v="2"/>
    <n v="450.39999389648398"/>
    <n v="359.39999389648398"/>
    <s v="EUR_COIN"/>
    <n v="15"/>
  </r>
  <r>
    <x v="87"/>
    <x v="3"/>
    <x v="2"/>
    <n v="443.20001220703102"/>
    <n v="357.80001831054602"/>
    <s v="EUR_COIN"/>
    <n v="16"/>
  </r>
  <r>
    <x v="88"/>
    <x v="3"/>
    <x v="2"/>
    <n v="442.39999389648398"/>
    <n v="357.80001831054602"/>
    <s v="EUR_COIN"/>
    <n v="4"/>
  </r>
  <r>
    <x v="89"/>
    <x v="3"/>
    <x v="2"/>
    <n v="442.39999389648398"/>
    <n v="357"/>
    <s v="EUR_COIN"/>
    <n v="59"/>
  </r>
  <r>
    <x v="90"/>
    <x v="3"/>
    <x v="2"/>
    <n v="442.39999389648398"/>
    <n v="356.20001220703102"/>
    <s v="EUR_COIN"/>
    <n v="91"/>
  </r>
  <r>
    <x v="91"/>
    <x v="3"/>
    <x v="2"/>
    <n v="440.80001831054602"/>
    <n v="355.39999389648398"/>
    <s v="EUR_COIN"/>
    <n v="10"/>
  </r>
  <r>
    <x v="92"/>
    <x v="3"/>
    <x v="2"/>
    <n v="438.39999389648398"/>
    <n v="353"/>
    <s v="EUR_COIN"/>
    <n v="21"/>
  </r>
  <r>
    <x v="93"/>
    <x v="3"/>
    <x v="2"/>
    <n v="432"/>
    <n v="349.80001831054602"/>
    <s v="EUR_COIN"/>
    <n v="14"/>
  </r>
  <r>
    <x v="94"/>
    <x v="3"/>
    <x v="2"/>
    <n v="421.600006103515"/>
    <n v="348.20001220703102"/>
    <s v="EUR_COIN"/>
    <n v="21"/>
  </r>
  <r>
    <x v="95"/>
    <x v="3"/>
    <x v="2"/>
    <n v="407.20001220703102"/>
    <n v="348.20001220703102"/>
    <s v="EUR_COIN"/>
    <n v="15"/>
  </r>
  <r>
    <x v="96"/>
    <x v="3"/>
    <x v="2"/>
    <n v="392"/>
    <n v="350.600006103515"/>
    <s v="EUR_COIN"/>
    <n v="17"/>
  </r>
  <r>
    <x v="97"/>
    <x v="3"/>
    <x v="2"/>
    <n v="376.80001831054602"/>
    <n v="355.39999389648398"/>
    <s v="EUR_COIN"/>
    <n v="18"/>
  </r>
  <r>
    <x v="98"/>
    <x v="3"/>
    <x v="2"/>
    <n v="364.80001831054602"/>
    <n v="358.600006103515"/>
    <s v="EUR_COIN"/>
    <n v="10"/>
  </r>
  <r>
    <x v="99"/>
    <x v="3"/>
    <x v="2"/>
    <n v="350.39999389648398"/>
    <n v="362.600006103515"/>
    <s v="EUR_COIN"/>
    <n v="20"/>
  </r>
  <r>
    <x v="100"/>
    <x v="3"/>
    <x v="2"/>
    <n v="339.20001220703102"/>
    <n v="365"/>
    <s v="EUR_COIN"/>
    <n v="20"/>
  </r>
  <r>
    <x v="101"/>
    <x v="3"/>
    <x v="2"/>
    <n v="328.80001831054602"/>
    <n v="366.600006103515"/>
    <s v="EUR_COIN"/>
    <n v="14"/>
  </r>
  <r>
    <x v="102"/>
    <x v="3"/>
    <x v="2"/>
    <n v="321.600006103515"/>
    <n v="368.20001220703102"/>
    <s v="EUR_COIN"/>
    <n v="18"/>
  </r>
  <r>
    <x v="103"/>
    <x v="3"/>
    <x v="2"/>
    <n v="313.600006103515"/>
    <n v="368.20001220703102"/>
    <s v="EUR_COIN"/>
    <n v="17"/>
  </r>
  <r>
    <x v="104"/>
    <x v="3"/>
    <x v="2"/>
    <n v="311.20001220703102"/>
    <n v="368.20001220703102"/>
    <s v="EUR_COIN"/>
    <n v="11"/>
  </r>
  <r>
    <x v="105"/>
    <x v="3"/>
    <x v="2"/>
    <n v="308"/>
    <n v="368.20001220703102"/>
    <s v="EUR_COIN"/>
    <n v="20"/>
  </r>
  <r>
    <x v="106"/>
    <x v="3"/>
    <x v="2"/>
    <n v="304"/>
    <n v="368.20001220703102"/>
    <s v="EUR_COIN"/>
    <n v="15"/>
  </r>
  <r>
    <x v="107"/>
    <x v="3"/>
    <x v="2"/>
    <n v="300.80001831054602"/>
    <n v="368.20001220703102"/>
    <s v="EUR_COIN"/>
    <n v="20"/>
  </r>
  <r>
    <x v="108"/>
    <x v="3"/>
    <x v="2"/>
    <n v="299.20001220703102"/>
    <n v="368.20001220703102"/>
    <s v="EUR_COIN"/>
    <n v="19"/>
  </r>
  <r>
    <x v="109"/>
    <x v="3"/>
    <x v="2"/>
    <n v="296.80001831054602"/>
    <n v="368.20001220703102"/>
    <s v="EUR_COIN"/>
    <n v="15"/>
  </r>
  <r>
    <x v="110"/>
    <x v="3"/>
    <x v="2"/>
    <n v="295.20001220703102"/>
    <n v="368.20001220703102"/>
    <s v="EUR_COIN"/>
    <n v="10"/>
  </r>
  <r>
    <x v="111"/>
    <x v="3"/>
    <x v="2"/>
    <n v="293.600006103515"/>
    <n v="368.20001220703102"/>
    <s v="EUR_COIN"/>
    <n v="20"/>
  </r>
  <r>
    <x v="112"/>
    <x v="3"/>
    <x v="2"/>
    <n v="291.20001220703102"/>
    <n v="368.20001220703102"/>
    <s v="EUR_COIN"/>
    <n v="15"/>
  </r>
  <r>
    <x v="113"/>
    <x v="3"/>
    <x v="2"/>
    <n v="288.80001831054602"/>
    <n v="368.20001220703102"/>
    <s v="EUR_COIN"/>
    <n v="21"/>
  </r>
  <r>
    <x v="114"/>
    <x v="3"/>
    <x v="2"/>
    <n v="287.20001220703102"/>
    <n v="368.20001220703102"/>
    <s v="EUR_COIN"/>
    <n v="14"/>
  </r>
  <r>
    <x v="115"/>
    <x v="3"/>
    <x v="2"/>
    <n v="284.80001831054602"/>
    <n v="367.39999389648398"/>
    <s v="EUR_COIN"/>
    <n v="20"/>
  </r>
  <r>
    <x v="116"/>
    <x v="3"/>
    <x v="2"/>
    <n v="283.20001220703102"/>
    <n v="366.600006103515"/>
    <s v="EUR_COIN"/>
    <n v="16"/>
  </r>
  <r>
    <x v="117"/>
    <x v="3"/>
    <x v="2"/>
    <n v="281.600006103515"/>
    <n v="365"/>
    <s v="EUR_COIN"/>
    <n v="9"/>
  </r>
  <r>
    <x v="118"/>
    <x v="4"/>
    <x v="2"/>
    <n v="281.600006103515"/>
    <n v="365"/>
    <s v="EUR_COIN"/>
    <n v="11"/>
  </r>
  <r>
    <x v="119"/>
    <x v="2"/>
    <x v="3"/>
    <n v="1392.80004882812"/>
    <n v="621"/>
    <s v="EUR_COIN"/>
    <n v="2469"/>
  </r>
  <r>
    <x v="120"/>
    <x v="3"/>
    <x v="3"/>
    <n v="1392"/>
    <n v="621"/>
    <s v="EUR_COIN"/>
    <n v="149"/>
  </r>
  <r>
    <x v="121"/>
    <x v="3"/>
    <x v="3"/>
    <n v="1380"/>
    <n v="621"/>
    <s v="EUR_COIN"/>
    <n v="9"/>
  </r>
  <r>
    <x v="122"/>
    <x v="3"/>
    <x v="3"/>
    <n v="1340"/>
    <n v="621"/>
    <s v="EUR_COIN"/>
    <n v="15"/>
  </r>
  <r>
    <x v="123"/>
    <x v="3"/>
    <x v="3"/>
    <n v="1285.59997558593"/>
    <n v="614.60003662109295"/>
    <s v="EUR_COIN"/>
    <n v="20"/>
  </r>
  <r>
    <x v="124"/>
    <x v="3"/>
    <x v="3"/>
    <n v="1217.59997558593"/>
    <n v="599.40002441406205"/>
    <s v="EUR_COIN"/>
    <n v="16"/>
  </r>
  <r>
    <x v="125"/>
    <x v="3"/>
    <x v="3"/>
    <n v="1144.80004882812"/>
    <n v="577"/>
    <s v="EUR_COIN"/>
    <n v="19"/>
  </r>
  <r>
    <x v="126"/>
    <x v="3"/>
    <x v="3"/>
    <n v="1079.20007324218"/>
    <n v="546.60003662109295"/>
    <s v="EUR_COIN"/>
    <n v="15"/>
  </r>
  <r>
    <x v="127"/>
    <x v="3"/>
    <x v="3"/>
    <n v="1008.79998779296"/>
    <n v="508.20001220703102"/>
    <s v="EUR_COIN"/>
    <n v="18"/>
  </r>
  <r>
    <x v="128"/>
    <x v="3"/>
    <x v="3"/>
    <n v="941.60003662109295"/>
    <n v="465"/>
    <s v="EUR_COIN"/>
    <n v="18"/>
  </r>
  <r>
    <x v="129"/>
    <x v="3"/>
    <x v="3"/>
    <n v="911.20001220703102"/>
    <n v="442.60006713867102"/>
    <s v="EUR_COIN"/>
    <n v="10"/>
  </r>
  <r>
    <x v="130"/>
    <x v="3"/>
    <x v="3"/>
    <n v="880.79998779296795"/>
    <n v="419.39999389648398"/>
    <s v="EUR_COIN"/>
    <n v="19"/>
  </r>
  <r>
    <x v="131"/>
    <x v="3"/>
    <x v="3"/>
    <n v="867.20001220703102"/>
    <n v="411.39999389648398"/>
    <s v="EUR_COIN"/>
    <n v="20"/>
  </r>
  <r>
    <x v="132"/>
    <x v="3"/>
    <x v="3"/>
    <n v="860"/>
    <n v="409"/>
    <s v="EUR_COIN"/>
    <n v="15"/>
  </r>
  <r>
    <x v="133"/>
    <x v="3"/>
    <x v="3"/>
    <n v="856.79998779296795"/>
    <n v="407.39999389648398"/>
    <s v="EUR_COIN"/>
    <n v="18"/>
  </r>
  <r>
    <x v="134"/>
    <x v="3"/>
    <x v="3"/>
    <n v="855.20001220703102"/>
    <n v="407.39999389648398"/>
    <s v="EUR_COIN"/>
    <n v="17"/>
  </r>
  <r>
    <x v="135"/>
    <x v="3"/>
    <x v="3"/>
    <n v="852.79998779296795"/>
    <n v="406.600006103515"/>
    <s v="EUR_COIN"/>
    <n v="17"/>
  </r>
  <r>
    <x v="136"/>
    <x v="3"/>
    <x v="3"/>
    <n v="850.40002441406205"/>
    <n v="405.80001831054602"/>
    <s v="EUR_COIN"/>
    <n v="10"/>
  </r>
  <r>
    <x v="137"/>
    <x v="3"/>
    <x v="3"/>
    <n v="845.60003662109295"/>
    <n v="403.39999389648398"/>
    <s v="EUR_COIN"/>
    <n v="19"/>
  </r>
  <r>
    <x v="138"/>
    <x v="3"/>
    <x v="3"/>
    <n v="840"/>
    <n v="400.20001220703102"/>
    <s v="EUR_COIN"/>
    <n v="19"/>
  </r>
  <r>
    <x v="139"/>
    <x v="3"/>
    <x v="3"/>
    <n v="835.20001220703102"/>
    <n v="397.80001831054602"/>
    <s v="EUR_COIN"/>
    <n v="16"/>
  </r>
  <r>
    <x v="140"/>
    <x v="3"/>
    <x v="3"/>
    <n v="829.60003662109295"/>
    <n v="395.39999389648398"/>
    <s v="EUR_COIN"/>
    <n v="20"/>
  </r>
  <r>
    <x v="141"/>
    <x v="3"/>
    <x v="3"/>
    <n v="827.20001220703102"/>
    <n v="394.600006103515"/>
    <s v="EUR_COIN"/>
    <n v="16"/>
  </r>
  <r>
    <x v="142"/>
    <x v="3"/>
    <x v="3"/>
    <n v="824.79998779296795"/>
    <n v="394.600006103515"/>
    <s v="EUR_COIN"/>
    <n v="10"/>
  </r>
  <r>
    <x v="143"/>
    <x v="3"/>
    <x v="3"/>
    <n v="822.40002441406205"/>
    <n v="393.80001831054602"/>
    <s v="EUR_COIN"/>
    <n v="17"/>
  </r>
  <r>
    <x v="144"/>
    <x v="3"/>
    <x v="3"/>
    <n v="819.20001220703102"/>
    <n v="393.80001831054602"/>
    <s v="EUR_COIN"/>
    <n v="19"/>
  </r>
  <r>
    <x v="145"/>
    <x v="3"/>
    <x v="3"/>
    <n v="816"/>
    <n v="393.80001831054602"/>
    <s v="EUR_COIN"/>
    <n v="17"/>
  </r>
  <r>
    <x v="146"/>
    <x v="3"/>
    <x v="3"/>
    <n v="809.60003662109295"/>
    <n v="391.39999389648398"/>
    <s v="EUR_COIN"/>
    <n v="20"/>
  </r>
  <r>
    <x v="147"/>
    <x v="3"/>
    <x v="3"/>
    <n v="804"/>
    <n v="390.600006103515"/>
    <s v="EUR_COIN"/>
    <n v="16"/>
  </r>
  <r>
    <x v="148"/>
    <x v="3"/>
    <x v="3"/>
    <n v="796.79998779296795"/>
    <n v="387.39999389648398"/>
    <s v="EUR_COIN"/>
    <n v="18"/>
  </r>
  <r>
    <x v="149"/>
    <x v="3"/>
    <x v="3"/>
    <n v="791.20001220703102"/>
    <n v="384.20001220703102"/>
    <s v="EUR_COIN"/>
    <n v="11"/>
  </r>
  <r>
    <x v="150"/>
    <x v="3"/>
    <x v="3"/>
    <n v="781.60003662109295"/>
    <n v="376.20001220703102"/>
    <s v="EUR_COIN"/>
    <n v="20"/>
  </r>
  <r>
    <x v="151"/>
    <x v="3"/>
    <x v="3"/>
    <n v="774.40002441406205"/>
    <n v="368.20001220703102"/>
    <s v="EUR_COIN"/>
    <n v="16"/>
  </r>
  <r>
    <x v="152"/>
    <x v="3"/>
    <x v="3"/>
    <n v="768"/>
    <n v="361.80001831054602"/>
    <s v="EUR_COIN"/>
    <n v="19"/>
  </r>
  <r>
    <x v="153"/>
    <x v="3"/>
    <x v="3"/>
    <n v="761.60003662109295"/>
    <n v="357"/>
    <s v="EUR_COIN"/>
    <n v="16"/>
  </r>
  <r>
    <x v="154"/>
    <x v="3"/>
    <x v="3"/>
    <n v="757.60003662109295"/>
    <n v="353.80001831054602"/>
    <s v="EUR_COIN"/>
    <n v="17"/>
  </r>
  <r>
    <x v="155"/>
    <x v="3"/>
    <x v="3"/>
    <n v="754.40002441406205"/>
    <n v="352.20001220703102"/>
    <s v="EUR_COIN"/>
    <n v="12"/>
  </r>
  <r>
    <x v="156"/>
    <x v="3"/>
    <x v="3"/>
    <n v="749.60003662109295"/>
    <n v="349.80001831054602"/>
    <s v="EUR_COIN"/>
    <n v="16"/>
  </r>
  <r>
    <x v="157"/>
    <x v="3"/>
    <x v="3"/>
    <n v="747.20001220703102"/>
    <n v="347.39999389648398"/>
    <s v="EUR_COIN"/>
    <n v="19"/>
  </r>
  <r>
    <x v="158"/>
    <x v="3"/>
    <x v="3"/>
    <n v="744.79998779296795"/>
    <n v="346.600006103515"/>
    <s v="EUR_COIN"/>
    <n v="16"/>
  </r>
  <r>
    <x v="159"/>
    <x v="3"/>
    <x v="3"/>
    <n v="742.40002441406205"/>
    <n v="345.80001831054602"/>
    <s v="EUR_COIN"/>
    <n v="20"/>
  </r>
  <r>
    <x v="160"/>
    <x v="3"/>
    <x v="3"/>
    <n v="741.60003662109295"/>
    <n v="345.80001831054602"/>
    <s v="EUR_COIN"/>
    <n v="10"/>
  </r>
  <r>
    <x v="161"/>
    <x v="3"/>
    <x v="3"/>
    <n v="739.20001220703102"/>
    <n v="345.80001831054602"/>
    <s v="EUR_COIN"/>
    <n v="22"/>
  </r>
  <r>
    <x v="162"/>
    <x v="3"/>
    <x v="3"/>
    <n v="738.40002441406205"/>
    <n v="345.80001831054602"/>
    <s v="EUR_COIN"/>
    <n v="13"/>
  </r>
  <r>
    <x v="163"/>
    <x v="3"/>
    <x v="3"/>
    <n v="736"/>
    <n v="346.600006103515"/>
    <s v="EUR_COIN"/>
    <n v="15"/>
  </r>
  <r>
    <x v="164"/>
    <x v="3"/>
    <x v="3"/>
    <n v="734.40002441406205"/>
    <n v="346.600006103515"/>
    <s v="EUR_COIN"/>
    <n v="19"/>
  </r>
  <r>
    <x v="165"/>
    <x v="3"/>
    <x v="3"/>
    <n v="732.79998779296795"/>
    <n v="347.39999389648398"/>
    <s v="EUR_COIN"/>
    <n v="21"/>
  </r>
  <r>
    <x v="166"/>
    <x v="3"/>
    <x v="3"/>
    <n v="731.20001220703102"/>
    <n v="347.39999389648398"/>
    <s v="EUR_COIN"/>
    <n v="14"/>
  </r>
  <r>
    <x v="167"/>
    <x v="3"/>
    <x v="3"/>
    <n v="729.60003662109295"/>
    <n v="347.39999389648398"/>
    <s v="EUR_COIN"/>
    <n v="17"/>
  </r>
  <r>
    <x v="168"/>
    <x v="3"/>
    <x v="3"/>
    <n v="727.20001220703102"/>
    <n v="349"/>
    <s v="EUR_COIN"/>
    <n v="19"/>
  </r>
  <r>
    <x v="169"/>
    <x v="3"/>
    <x v="3"/>
    <n v="726.40002441406205"/>
    <n v="349"/>
    <s v="EUR_COIN"/>
    <n v="16"/>
  </r>
  <r>
    <x v="170"/>
    <x v="3"/>
    <x v="3"/>
    <n v="724.79998779296795"/>
    <n v="349.80001831054602"/>
    <s v="EUR_COIN"/>
    <n v="18"/>
  </r>
  <r>
    <x v="171"/>
    <x v="3"/>
    <x v="3"/>
    <n v="723.20001220703102"/>
    <n v="349.80001831054602"/>
    <s v="EUR_COIN"/>
    <n v="11"/>
  </r>
  <r>
    <x v="172"/>
    <x v="3"/>
    <x v="3"/>
    <n v="721.60003662109295"/>
    <n v="349.80001831054602"/>
    <s v="EUR_COIN"/>
    <n v="21"/>
  </r>
  <r>
    <x v="173"/>
    <x v="3"/>
    <x v="3"/>
    <n v="720"/>
    <n v="350.600006103515"/>
    <s v="EUR_COIN"/>
    <n v="15"/>
  </r>
  <r>
    <x v="174"/>
    <x v="3"/>
    <x v="3"/>
    <n v="718.40002441406205"/>
    <n v="351.39999389648398"/>
    <s v="EUR_COIN"/>
    <n v="9"/>
  </r>
  <r>
    <x v="175"/>
    <x v="3"/>
    <x v="3"/>
    <n v="716.79998779296795"/>
    <n v="351.39999389648398"/>
    <s v="EUR_COIN"/>
    <n v="20"/>
  </r>
  <r>
    <x v="176"/>
    <x v="3"/>
    <x v="3"/>
    <n v="715.20001220703102"/>
    <n v="352.20001220703102"/>
    <s v="EUR_COIN"/>
    <n v="24"/>
  </r>
  <r>
    <x v="177"/>
    <x v="3"/>
    <x v="3"/>
    <n v="713.60003662109295"/>
    <n v="352.20001220703102"/>
    <s v="EUR_COIN"/>
    <n v="10"/>
  </r>
  <r>
    <x v="178"/>
    <x v="3"/>
    <x v="3"/>
    <n v="712"/>
    <n v="352.20001220703102"/>
    <s v="EUR_COIN"/>
    <n v="21"/>
  </r>
  <r>
    <x v="179"/>
    <x v="3"/>
    <x v="3"/>
    <n v="709.60003662109295"/>
    <n v="352.20001220703102"/>
    <s v="EUR_COIN"/>
    <n v="14"/>
  </r>
  <r>
    <x v="180"/>
    <x v="3"/>
    <x v="3"/>
    <n v="708"/>
    <n v="352.20001220703102"/>
    <s v="EUR_COIN"/>
    <n v="17"/>
  </r>
  <r>
    <x v="181"/>
    <x v="3"/>
    <x v="3"/>
    <n v="705.60003662109295"/>
    <n v="352.20001220703102"/>
    <s v="EUR_COIN"/>
    <n v="18"/>
  </r>
  <r>
    <x v="182"/>
    <x v="3"/>
    <x v="3"/>
    <n v="704"/>
    <n v="351.39999389648398"/>
    <s v="EUR_COIN"/>
    <n v="18"/>
  </r>
  <r>
    <x v="183"/>
    <x v="3"/>
    <x v="3"/>
    <n v="701.60003662109295"/>
    <n v="350.600006103515"/>
    <s v="EUR_COIN"/>
    <n v="18"/>
  </r>
  <r>
    <x v="184"/>
    <x v="3"/>
    <x v="3"/>
    <n v="699.20001220703102"/>
    <n v="350.600006103515"/>
    <s v="EUR_COIN"/>
    <n v="17"/>
  </r>
  <r>
    <x v="185"/>
    <x v="3"/>
    <x v="3"/>
    <n v="697.60003662109295"/>
    <n v="350.600006103515"/>
    <s v="EUR_COIN"/>
    <n v="13"/>
  </r>
  <r>
    <x v="186"/>
    <x v="3"/>
    <x v="3"/>
    <n v="696"/>
    <n v="349.80001831054602"/>
    <s v="EUR_COIN"/>
    <n v="15"/>
  </r>
  <r>
    <x v="187"/>
    <x v="3"/>
    <x v="3"/>
    <n v="693.60003662109295"/>
    <n v="349.80001831054602"/>
    <s v="EUR_COIN"/>
    <n v="17"/>
  </r>
  <r>
    <x v="188"/>
    <x v="3"/>
    <x v="3"/>
    <n v="692"/>
    <n v="349.80001831054602"/>
    <s v="EUR_COIN"/>
    <n v="13"/>
  </r>
  <r>
    <x v="189"/>
    <x v="4"/>
    <x v="3"/>
    <n v="692"/>
    <n v="349.80001831054602"/>
    <s v="EUR_COIN"/>
    <n v="10"/>
  </r>
  <r>
    <x v="190"/>
    <x v="2"/>
    <x v="4"/>
    <n v="1145.59997558593"/>
    <n v="212.19999694824199"/>
    <s v="EUR_COIN"/>
    <n v="1023"/>
  </r>
  <r>
    <x v="191"/>
    <x v="3"/>
    <x v="4"/>
    <n v="1141.59997558593"/>
    <n v="214.600006103515"/>
    <s v="EUR_COIN"/>
    <n v="150"/>
  </r>
  <r>
    <x v="192"/>
    <x v="3"/>
    <x v="4"/>
    <n v="1130.40002441406"/>
    <n v="219.40000915527301"/>
    <s v="EUR_COIN"/>
    <n v="8"/>
  </r>
  <r>
    <x v="193"/>
    <x v="3"/>
    <x v="4"/>
    <n v="1100.80004882812"/>
    <n v="231.40000915527301"/>
    <s v="EUR_COIN"/>
    <n v="18"/>
  </r>
  <r>
    <x v="194"/>
    <x v="3"/>
    <x v="4"/>
    <n v="1077.59997558593"/>
    <n v="241"/>
    <s v="EUR_COIN"/>
    <n v="11"/>
  </r>
  <r>
    <x v="195"/>
    <x v="3"/>
    <x v="4"/>
    <n v="1041.59997558593"/>
    <n v="249.800033569335"/>
    <s v="EUR_COIN"/>
    <n v="20"/>
  </r>
  <r>
    <x v="196"/>
    <x v="3"/>
    <x v="4"/>
    <n v="1004"/>
    <n v="255.40000915527301"/>
    <s v="EUR_COIN"/>
    <n v="15"/>
  </r>
  <r>
    <x v="197"/>
    <x v="3"/>
    <x v="4"/>
    <n v="969.60003662109295"/>
    <n v="255.40000915527301"/>
    <s v="EUR_COIN"/>
    <n v="20"/>
  </r>
  <r>
    <x v="198"/>
    <x v="3"/>
    <x v="4"/>
    <n v="934.40002441406205"/>
    <n v="254.600006103515"/>
    <s v="EUR_COIN"/>
    <n v="16"/>
  </r>
  <r>
    <x v="199"/>
    <x v="3"/>
    <x v="4"/>
    <n v="903.20001220703102"/>
    <n v="250.600006103515"/>
    <s v="EUR_COIN"/>
    <n v="17"/>
  </r>
  <r>
    <x v="200"/>
    <x v="3"/>
    <x v="4"/>
    <n v="872"/>
    <n v="244.19999694824199"/>
    <s v="EUR_COIN"/>
    <n v="17"/>
  </r>
  <r>
    <x v="201"/>
    <x v="3"/>
    <x v="4"/>
    <n v="849.60003662109295"/>
    <n v="239.40000915527301"/>
    <s v="EUR_COIN"/>
    <n v="11"/>
  </r>
  <r>
    <x v="202"/>
    <x v="3"/>
    <x v="4"/>
    <n v="824"/>
    <n v="232.19999694824199"/>
    <s v="EUR_COIN"/>
    <n v="19"/>
  </r>
  <r>
    <x v="203"/>
    <x v="3"/>
    <x v="4"/>
    <n v="796"/>
    <n v="227.40000915527301"/>
    <s v="EUR_COIN"/>
    <n v="21"/>
  </r>
  <r>
    <x v="204"/>
    <x v="3"/>
    <x v="4"/>
    <n v="767.20001220703102"/>
    <n v="225.800033569335"/>
    <s v="EUR_COIN"/>
    <n v="14"/>
  </r>
  <r>
    <x v="205"/>
    <x v="3"/>
    <x v="4"/>
    <n v="741.60003662109295"/>
    <n v="229.800033569335"/>
    <s v="EUR_COIN"/>
    <n v="16"/>
  </r>
  <r>
    <x v="206"/>
    <x v="3"/>
    <x v="4"/>
    <n v="708.79998779296795"/>
    <n v="234.600006103515"/>
    <s v="EUR_COIN"/>
    <n v="20"/>
  </r>
  <r>
    <x v="207"/>
    <x v="3"/>
    <x v="4"/>
    <n v="696"/>
    <n v="239.40000915527301"/>
    <s v="EUR_COIN"/>
    <n v="9"/>
  </r>
  <r>
    <x v="208"/>
    <x v="3"/>
    <x v="4"/>
    <n v="671.20001220703102"/>
    <n v="246.600006103515"/>
    <s v="EUR_COIN"/>
    <n v="21"/>
  </r>
  <r>
    <x v="209"/>
    <x v="3"/>
    <x v="4"/>
    <n v="647.20001220703102"/>
    <n v="255.40000915527301"/>
    <s v="EUR_COIN"/>
    <n v="16"/>
  </r>
  <r>
    <x v="210"/>
    <x v="3"/>
    <x v="4"/>
    <n v="628.79998779296795"/>
    <n v="266.600006103515"/>
    <s v="EUR_COIN"/>
    <n v="19"/>
  </r>
  <r>
    <x v="211"/>
    <x v="3"/>
    <x v="4"/>
    <n v="614.40002441406205"/>
    <n v="275.39999389648398"/>
    <s v="EUR_COIN"/>
    <n v="15"/>
  </r>
  <r>
    <x v="212"/>
    <x v="3"/>
    <x v="4"/>
    <n v="600.79998779296795"/>
    <n v="287.39999389648398"/>
    <s v="EUR_COIN"/>
    <n v="20"/>
  </r>
  <r>
    <x v="213"/>
    <x v="3"/>
    <x v="4"/>
    <n v="594.40002441406205"/>
    <n v="290.600006103515"/>
    <s v="EUR_COIN"/>
    <n v="16"/>
  </r>
  <r>
    <x v="214"/>
    <x v="3"/>
    <x v="4"/>
    <n v="589.60003662109295"/>
    <n v="293.80001831054602"/>
    <s v="EUR_COIN"/>
    <n v="17"/>
  </r>
  <r>
    <x v="215"/>
    <x v="3"/>
    <x v="4"/>
    <n v="585.60003662109295"/>
    <n v="293.80001831054602"/>
    <s v="EUR_COIN"/>
    <n v="11"/>
  </r>
  <r>
    <x v="216"/>
    <x v="3"/>
    <x v="4"/>
    <n v="581.60003662109295"/>
    <n v="294.600006103515"/>
    <s v="EUR_COIN"/>
    <n v="21"/>
  </r>
  <r>
    <x v="217"/>
    <x v="3"/>
    <x v="4"/>
    <n v="576"/>
    <n v="295.39999389648398"/>
    <s v="EUR_COIN"/>
    <n v="15"/>
  </r>
  <r>
    <x v="218"/>
    <x v="3"/>
    <x v="4"/>
    <n v="570.40002441406205"/>
    <n v="297"/>
    <s v="EUR_COIN"/>
    <n v="20"/>
  </r>
  <r>
    <x v="219"/>
    <x v="3"/>
    <x v="4"/>
    <n v="564.79998779296795"/>
    <n v="298.600006103515"/>
    <s v="EUR_COIN"/>
    <n v="14"/>
  </r>
  <r>
    <x v="220"/>
    <x v="3"/>
    <x v="4"/>
    <n v="558.40002441406205"/>
    <n v="301"/>
    <s v="EUR_COIN"/>
    <n v="18"/>
  </r>
  <r>
    <x v="221"/>
    <x v="3"/>
    <x v="4"/>
    <n v="554.40002441406205"/>
    <n v="301.80001831054602"/>
    <s v="EUR_COIN"/>
    <n v="12"/>
  </r>
  <r>
    <x v="222"/>
    <x v="3"/>
    <x v="4"/>
    <n v="548.79998779296795"/>
    <n v="304.20001220703102"/>
    <s v="EUR_COIN"/>
    <n v="16"/>
  </r>
  <r>
    <x v="223"/>
    <x v="3"/>
    <x v="4"/>
    <n v="542.40002441406205"/>
    <n v="304.20001220703102"/>
    <s v="EUR_COIN"/>
    <n v="19"/>
  </r>
  <r>
    <x v="224"/>
    <x v="3"/>
    <x v="4"/>
    <n v="538.40002441406205"/>
    <n v="305"/>
    <s v="EUR_COIN"/>
    <n v="20"/>
  </r>
  <r>
    <x v="225"/>
    <x v="3"/>
    <x v="4"/>
    <n v="534.40002441406205"/>
    <n v="305.80001831054602"/>
    <s v="EUR_COIN"/>
    <n v="15"/>
  </r>
  <r>
    <x v="226"/>
    <x v="3"/>
    <x v="4"/>
    <n v="531.20001220703102"/>
    <n v="305.80001831054602"/>
    <s v="EUR_COIN"/>
    <n v="16"/>
  </r>
  <r>
    <x v="227"/>
    <x v="3"/>
    <x v="4"/>
    <n v="528"/>
    <n v="305"/>
    <s v="EUR_COIN"/>
    <n v="20"/>
  </r>
  <r>
    <x v="228"/>
    <x v="3"/>
    <x v="4"/>
    <n v="525.60003662109295"/>
    <n v="305"/>
    <s v="EUR_COIN"/>
    <n v="15"/>
  </r>
  <r>
    <x v="229"/>
    <x v="3"/>
    <x v="4"/>
    <n v="524"/>
    <n v="305"/>
    <s v="EUR_COIN"/>
    <n v="14"/>
  </r>
  <r>
    <x v="230"/>
    <x v="3"/>
    <x v="4"/>
    <n v="521.60003662109295"/>
    <n v="305"/>
    <s v="EUR_COIN"/>
    <n v="15"/>
  </r>
  <r>
    <x v="231"/>
    <x v="3"/>
    <x v="4"/>
    <n v="520"/>
    <n v="305"/>
    <s v="EUR_COIN"/>
    <n v="21"/>
  </r>
  <r>
    <x v="232"/>
    <x v="3"/>
    <x v="4"/>
    <n v="517.60003662109295"/>
    <n v="305"/>
    <s v="EUR_COIN"/>
    <n v="14"/>
  </r>
  <r>
    <x v="233"/>
    <x v="3"/>
    <x v="4"/>
    <n v="515.20001220703102"/>
    <n v="305"/>
    <s v="EUR_COIN"/>
    <n v="21"/>
  </r>
  <r>
    <x v="234"/>
    <x v="3"/>
    <x v="4"/>
    <n v="513.60003662109295"/>
    <n v="305"/>
    <s v="EUR_COIN"/>
    <n v="14"/>
  </r>
  <r>
    <x v="235"/>
    <x v="4"/>
    <x v="4"/>
    <n v="513.60003662109295"/>
    <n v="305"/>
    <s v="EUR_COIN"/>
    <n v="11"/>
  </r>
  <r>
    <x v="236"/>
    <x v="2"/>
    <x v="5"/>
    <n v="1380"/>
    <n v="202.600006103515"/>
    <s v="EUR_COIN"/>
    <n v="3491"/>
  </r>
  <r>
    <x v="237"/>
    <x v="3"/>
    <x v="5"/>
    <n v="1379.20007324218"/>
    <n v="202.600006103515"/>
    <s v="EUR_COIN"/>
    <n v="162"/>
  </r>
  <r>
    <x v="238"/>
    <x v="3"/>
    <x v="5"/>
    <n v="1376.80004882812"/>
    <n v="203.40000915527301"/>
    <s v="EUR_COIN"/>
    <n v="6"/>
  </r>
  <r>
    <x v="239"/>
    <x v="3"/>
    <x v="5"/>
    <n v="1368"/>
    <n v="205.800033569335"/>
    <s v="EUR_COIN"/>
    <n v="15"/>
  </r>
  <r>
    <x v="240"/>
    <x v="3"/>
    <x v="5"/>
    <n v="1350.40002441406"/>
    <n v="210.600006103515"/>
    <s v="EUR_COIN"/>
    <n v="14"/>
  </r>
  <r>
    <x v="241"/>
    <x v="3"/>
    <x v="5"/>
    <n v="1328"/>
    <n v="215.40000915527301"/>
    <s v="EUR_COIN"/>
    <n v="16"/>
  </r>
  <r>
    <x v="242"/>
    <x v="3"/>
    <x v="5"/>
    <n v="1284.80004882812"/>
    <n v="228.19999694824199"/>
    <s v="EUR_COIN"/>
    <n v="19"/>
  </r>
  <r>
    <x v="243"/>
    <x v="3"/>
    <x v="5"/>
    <n v="1243.20007324218"/>
    <n v="241"/>
    <s v="EUR_COIN"/>
    <n v="17"/>
  </r>
  <r>
    <x v="244"/>
    <x v="3"/>
    <x v="5"/>
    <n v="1207.20007324218"/>
    <n v="253.800033569335"/>
    <s v="EUR_COIN"/>
    <n v="13"/>
  </r>
  <r>
    <x v="245"/>
    <x v="3"/>
    <x v="5"/>
    <n v="1150.40002441406"/>
    <n v="275.39999389648398"/>
    <s v="EUR_COIN"/>
    <n v="15"/>
  </r>
  <r>
    <x v="246"/>
    <x v="3"/>
    <x v="5"/>
    <n v="1091.20007324218"/>
    <n v="297.80001831054602"/>
    <s v="EUR_COIN"/>
    <n v="20"/>
  </r>
  <r>
    <x v="247"/>
    <x v="3"/>
    <x v="5"/>
    <n v="1031.20007324218"/>
    <n v="326.600006103515"/>
    <s v="EUR_COIN"/>
    <n v="15"/>
  </r>
  <r>
    <x v="248"/>
    <x v="3"/>
    <x v="5"/>
    <n v="968.79998779296795"/>
    <n v="355.39999389648398"/>
    <s v="EUR_COIN"/>
    <n v="20"/>
  </r>
  <r>
    <x v="249"/>
    <x v="3"/>
    <x v="5"/>
    <n v="921.60003662109295"/>
    <n v="379.39999389648398"/>
    <s v="EUR_COIN"/>
    <n v="15"/>
  </r>
  <r>
    <x v="250"/>
    <x v="3"/>
    <x v="5"/>
    <n v="877.60003662109295"/>
    <n v="401"/>
    <s v="EUR_COIN"/>
    <n v="18"/>
  </r>
  <r>
    <x v="251"/>
    <x v="3"/>
    <x v="5"/>
    <n v="855.20001220703102"/>
    <n v="409"/>
    <s v="EUR_COIN"/>
    <n v="12"/>
  </r>
  <r>
    <x v="252"/>
    <x v="3"/>
    <x v="5"/>
    <n v="832"/>
    <n v="413.80001831054602"/>
    <s v="EUR_COIN"/>
    <n v="16"/>
  </r>
  <r>
    <x v="253"/>
    <x v="3"/>
    <x v="5"/>
    <n v="814.40002441406205"/>
    <n v="416.20001220703102"/>
    <s v="EUR_COIN"/>
    <n v="19"/>
  </r>
  <r>
    <x v="254"/>
    <x v="3"/>
    <x v="5"/>
    <n v="804.79998779296795"/>
    <n v="418.600006103515"/>
    <s v="EUR_COIN"/>
    <n v="20"/>
  </r>
  <r>
    <x v="255"/>
    <x v="3"/>
    <x v="5"/>
    <n v="799.20001220703102"/>
    <n v="420.20001220703102"/>
    <s v="EUR_COIN"/>
    <n v="13"/>
  </r>
  <r>
    <x v="256"/>
    <x v="3"/>
    <x v="5"/>
    <n v="797.60003662109295"/>
    <n v="421"/>
    <s v="EUR_COIN"/>
    <n v="12"/>
  </r>
  <r>
    <x v="257"/>
    <x v="3"/>
    <x v="5"/>
    <n v="796"/>
    <n v="421.80001831054602"/>
    <s v="EUR_COIN"/>
    <n v="10"/>
  </r>
  <r>
    <x v="258"/>
    <x v="3"/>
    <x v="5"/>
    <n v="795.20001220703102"/>
    <n v="422.600006103515"/>
    <s v="EUR_COIN"/>
    <n v="23"/>
  </r>
  <r>
    <x v="259"/>
    <x v="3"/>
    <x v="5"/>
    <n v="794.40002441406205"/>
    <n v="423.39999389648398"/>
    <s v="EUR_COIN"/>
    <n v="22"/>
  </r>
  <r>
    <x v="260"/>
    <x v="3"/>
    <x v="5"/>
    <n v="792.79998779296795"/>
    <n v="425.80001831054602"/>
    <s v="EUR_COIN"/>
    <n v="68"/>
  </r>
  <r>
    <x v="261"/>
    <x v="3"/>
    <x v="5"/>
    <n v="792"/>
    <n v="425.80001831054602"/>
    <s v="EUR_COIN"/>
    <n v="27"/>
  </r>
  <r>
    <x v="262"/>
    <x v="3"/>
    <x v="5"/>
    <n v="792"/>
    <n v="426.600006103515"/>
    <s v="EUR_COIN"/>
    <n v="45"/>
  </r>
  <r>
    <x v="263"/>
    <x v="3"/>
    <x v="5"/>
    <n v="791.20001220703102"/>
    <n v="426.600006103515"/>
    <s v="EUR_COIN"/>
    <n v="1"/>
  </r>
  <r>
    <x v="264"/>
    <x v="3"/>
    <x v="5"/>
    <n v="788.79998779296795"/>
    <n v="428.20001220703102"/>
    <s v="EUR_COIN"/>
    <n v="29"/>
  </r>
  <r>
    <x v="265"/>
    <x v="3"/>
    <x v="5"/>
    <n v="785.60003662109295"/>
    <n v="431.39999389648398"/>
    <s v="EUR_COIN"/>
    <n v="16"/>
  </r>
  <r>
    <x v="266"/>
    <x v="3"/>
    <x v="5"/>
    <n v="779.20001220703102"/>
    <n v="434.600006103515"/>
    <s v="EUR_COIN"/>
    <n v="17"/>
  </r>
  <r>
    <x v="267"/>
    <x v="3"/>
    <x v="5"/>
    <n v="774.40002441406205"/>
    <n v="438.600006103515"/>
    <s v="EUR_COIN"/>
    <n v="12"/>
  </r>
  <r>
    <x v="268"/>
    <x v="3"/>
    <x v="5"/>
    <n v="767.20001220703102"/>
    <n v="442.60006713867102"/>
    <s v="EUR_COIN"/>
    <n v="16"/>
  </r>
  <r>
    <x v="269"/>
    <x v="3"/>
    <x v="5"/>
    <n v="758.40002441406205"/>
    <n v="447.39999389648398"/>
    <s v="EUR_COIN"/>
    <n v="19"/>
  </r>
  <r>
    <x v="270"/>
    <x v="3"/>
    <x v="5"/>
    <n v="746.40002441406205"/>
    <n v="452.20001220703102"/>
    <s v="EUR_COIN"/>
    <n v="20"/>
  </r>
  <r>
    <x v="271"/>
    <x v="3"/>
    <x v="5"/>
    <n v="733.60003662109295"/>
    <n v="456.20001220703102"/>
    <s v="EUR_COIN"/>
    <n v="15"/>
  </r>
  <r>
    <x v="272"/>
    <x v="3"/>
    <x v="5"/>
    <n v="724"/>
    <n v="458.60006713867102"/>
    <s v="EUR_COIN"/>
    <n v="17"/>
  </r>
  <r>
    <x v="273"/>
    <x v="3"/>
    <x v="5"/>
    <n v="712"/>
    <n v="460.20001220703102"/>
    <s v="EUR_COIN"/>
    <n v="18"/>
  </r>
  <r>
    <x v="274"/>
    <x v="3"/>
    <x v="5"/>
    <n v="704.79998779296795"/>
    <n v="462.60006713867102"/>
    <s v="EUR_COIN"/>
    <n v="10"/>
  </r>
  <r>
    <x v="275"/>
    <x v="3"/>
    <x v="5"/>
    <n v="696"/>
    <n v="465"/>
    <s v="EUR_COIN"/>
    <n v="20"/>
  </r>
  <r>
    <x v="276"/>
    <x v="3"/>
    <x v="5"/>
    <n v="691.20001220703102"/>
    <n v="465"/>
    <s v="EUR_COIN"/>
    <n v="16"/>
  </r>
  <r>
    <x v="277"/>
    <x v="3"/>
    <x v="5"/>
    <n v="688.79998779296795"/>
    <n v="465.80001831054602"/>
    <s v="EUR_COIN"/>
    <n v="19"/>
  </r>
  <r>
    <x v="278"/>
    <x v="3"/>
    <x v="5"/>
    <n v="687.20001220703102"/>
    <n v="465.80001831054602"/>
    <s v="EUR_COIN"/>
    <n v="16"/>
  </r>
  <r>
    <x v="279"/>
    <x v="3"/>
    <x v="5"/>
    <n v="684.79998779296795"/>
    <n v="465.80001831054602"/>
    <s v="EUR_COIN"/>
    <n v="18"/>
  </r>
  <r>
    <x v="280"/>
    <x v="3"/>
    <x v="5"/>
    <n v="683.20001220703102"/>
    <n v="465.80001831054602"/>
    <s v="EUR_COIN"/>
    <n v="11"/>
  </r>
  <r>
    <x v="281"/>
    <x v="3"/>
    <x v="5"/>
    <n v="680"/>
    <n v="465.80001831054602"/>
    <s v="EUR_COIN"/>
    <n v="20"/>
  </r>
  <r>
    <x v="282"/>
    <x v="3"/>
    <x v="5"/>
    <n v="678.40002441406205"/>
    <n v="465.80001831054602"/>
    <s v="EUR_COIN"/>
    <n v="16"/>
  </r>
  <r>
    <x v="283"/>
    <x v="3"/>
    <x v="5"/>
    <n v="676"/>
    <n v="465.80001831054602"/>
    <s v="EUR_COIN"/>
    <n v="19"/>
  </r>
  <r>
    <x v="284"/>
    <x v="3"/>
    <x v="5"/>
    <n v="674.40002441406205"/>
    <n v="465.80001831054602"/>
    <s v="EUR_COIN"/>
    <n v="10"/>
  </r>
  <r>
    <x v="285"/>
    <x v="3"/>
    <x v="5"/>
    <n v="671.20001220703102"/>
    <n v="465.80001831054602"/>
    <s v="EUR_COIN"/>
    <n v="24"/>
  </r>
  <r>
    <x v="286"/>
    <x v="3"/>
    <x v="5"/>
    <n v="669.60003662109295"/>
    <n v="467.39999389648398"/>
    <s v="EUR_COIN"/>
    <n v="9"/>
  </r>
  <r>
    <x v="287"/>
    <x v="3"/>
    <x v="5"/>
    <n v="666.40002441406205"/>
    <n v="467.39999389648398"/>
    <s v="EUR_COIN"/>
    <n v="22"/>
  </r>
  <r>
    <x v="288"/>
    <x v="3"/>
    <x v="5"/>
    <n v="662.40002441406205"/>
    <n v="467.39999389648398"/>
    <s v="EUR_COIN"/>
    <n v="16"/>
  </r>
  <r>
    <x v="289"/>
    <x v="3"/>
    <x v="5"/>
    <n v="658.40002441406205"/>
    <n v="469"/>
    <s v="EUR_COIN"/>
    <n v="19"/>
  </r>
  <r>
    <x v="290"/>
    <x v="3"/>
    <x v="5"/>
    <n v="654.40002441406205"/>
    <n v="470.60006713867102"/>
    <s v="EUR_COIN"/>
    <n v="16"/>
  </r>
  <r>
    <x v="291"/>
    <x v="3"/>
    <x v="5"/>
    <n v="648.79998779296795"/>
    <n v="472.20001220703102"/>
    <s v="EUR_COIN"/>
    <n v="19"/>
  </r>
  <r>
    <x v="292"/>
    <x v="3"/>
    <x v="5"/>
    <n v="645.60003662109295"/>
    <n v="473.80001831054602"/>
    <s v="EUR_COIN"/>
    <n v="15"/>
  </r>
  <r>
    <x v="293"/>
    <x v="3"/>
    <x v="5"/>
    <n v="643.20001220703102"/>
    <n v="474.60006713867102"/>
    <s v="EUR_COIN"/>
    <n v="11"/>
  </r>
  <r>
    <x v="294"/>
    <x v="3"/>
    <x v="5"/>
    <n v="640.79998779296795"/>
    <n v="475.39999389648398"/>
    <s v="EUR_COIN"/>
    <n v="19"/>
  </r>
  <r>
    <x v="295"/>
    <x v="3"/>
    <x v="5"/>
    <n v="638.40002441406205"/>
    <n v="475.39999389648398"/>
    <s v="EUR_COIN"/>
    <n v="15"/>
  </r>
  <r>
    <x v="296"/>
    <x v="3"/>
    <x v="5"/>
    <n v="635.20001220703102"/>
    <n v="475.39999389648398"/>
    <s v="EUR_COIN"/>
    <n v="19"/>
  </r>
  <r>
    <x v="297"/>
    <x v="3"/>
    <x v="5"/>
    <n v="632.79998779296795"/>
    <n v="475.39999389648398"/>
    <s v="EUR_COIN"/>
    <n v="21"/>
  </r>
  <r>
    <x v="298"/>
    <x v="3"/>
    <x v="5"/>
    <n v="630.40002441406205"/>
    <n v="475.39999389648398"/>
    <s v="EUR_COIN"/>
    <n v="16"/>
  </r>
  <r>
    <x v="299"/>
    <x v="3"/>
    <x v="5"/>
    <n v="629.60003662109295"/>
    <n v="475.39999389648398"/>
    <s v="EUR_COIN"/>
    <n v="9"/>
  </r>
  <r>
    <x v="300"/>
    <x v="3"/>
    <x v="5"/>
    <n v="627.20001220703102"/>
    <n v="475.39999389648398"/>
    <s v="EUR_COIN"/>
    <n v="20"/>
  </r>
  <r>
    <x v="301"/>
    <x v="3"/>
    <x v="5"/>
    <n v="625.60003662109295"/>
    <n v="475.39999389648398"/>
    <s v="EUR_COIN"/>
    <n v="14"/>
  </r>
  <r>
    <x v="302"/>
    <x v="3"/>
    <x v="5"/>
    <n v="623.20001220703102"/>
    <n v="475.39999389648398"/>
    <s v="EUR_COIN"/>
    <n v="21"/>
  </r>
  <r>
    <x v="303"/>
    <x v="3"/>
    <x v="5"/>
    <n v="620.79998779296795"/>
    <n v="475.39999389648398"/>
    <s v="EUR_COIN"/>
    <n v="17"/>
  </r>
  <r>
    <x v="304"/>
    <x v="3"/>
    <x v="5"/>
    <n v="619.20001220703102"/>
    <n v="474.60006713867102"/>
    <s v="EUR_COIN"/>
    <n v="16"/>
  </r>
  <r>
    <x v="305"/>
    <x v="3"/>
    <x v="5"/>
    <n v="617.60003662109295"/>
    <n v="474.60006713867102"/>
    <s v="EUR_COIN"/>
    <n v="18"/>
  </r>
  <r>
    <x v="306"/>
    <x v="3"/>
    <x v="5"/>
    <n v="616.79998779296795"/>
    <n v="473.80001831054602"/>
    <s v="EUR_COIN"/>
    <n v="9"/>
  </r>
  <r>
    <x v="307"/>
    <x v="3"/>
    <x v="5"/>
    <n v="616"/>
    <n v="473.80001831054602"/>
    <s v="EUR_COIN"/>
    <n v="26"/>
  </r>
  <r>
    <x v="308"/>
    <x v="3"/>
    <x v="5"/>
    <n v="615.20001220703102"/>
    <n v="472.20001220703102"/>
    <s v="EUR_COIN"/>
    <n v="14"/>
  </r>
  <r>
    <x v="309"/>
    <x v="3"/>
    <x v="5"/>
    <n v="613.60003662109295"/>
    <n v="472.20001220703102"/>
    <s v="EUR_COIN"/>
    <n v="16"/>
  </r>
  <r>
    <x v="310"/>
    <x v="3"/>
    <x v="5"/>
    <n v="612"/>
    <n v="472.20001220703102"/>
    <s v="EUR_COIN"/>
    <n v="19"/>
  </r>
  <r>
    <x v="311"/>
    <x v="3"/>
    <x v="5"/>
    <n v="610.40002441406205"/>
    <n v="472.20001220703102"/>
    <s v="EUR_COIN"/>
    <n v="16"/>
  </r>
  <r>
    <x v="312"/>
    <x v="3"/>
    <x v="5"/>
    <n v="608.79998779296795"/>
    <n v="472.20001220703102"/>
    <s v="EUR_COIN"/>
    <n v="19"/>
  </r>
  <r>
    <x v="313"/>
    <x v="3"/>
    <x v="5"/>
    <n v="607.20001220703102"/>
    <n v="472.20001220703102"/>
    <s v="EUR_COIN"/>
    <n v="10"/>
  </r>
  <r>
    <x v="314"/>
    <x v="3"/>
    <x v="5"/>
    <n v="604.79998779296795"/>
    <n v="472.20001220703102"/>
    <s v="EUR_COIN"/>
    <n v="23"/>
  </r>
  <r>
    <x v="315"/>
    <x v="3"/>
    <x v="5"/>
    <n v="603.20001220703102"/>
    <n v="472.20001220703102"/>
    <s v="EUR_COIN"/>
    <n v="12"/>
  </r>
  <r>
    <x v="316"/>
    <x v="3"/>
    <x v="5"/>
    <n v="601.60003662109295"/>
    <n v="472.20001220703102"/>
    <s v="EUR_COIN"/>
    <n v="20"/>
  </r>
  <r>
    <x v="317"/>
    <x v="3"/>
    <x v="5"/>
    <n v="600"/>
    <n v="472.20001220703102"/>
    <s v="EUR_COIN"/>
    <n v="15"/>
  </r>
  <r>
    <x v="318"/>
    <x v="3"/>
    <x v="5"/>
    <n v="597.60003662109295"/>
    <n v="472.20001220703102"/>
    <s v="EUR_COIN"/>
    <n v="20"/>
  </r>
  <r>
    <x v="319"/>
    <x v="3"/>
    <x v="5"/>
    <n v="595.20001220703102"/>
    <n v="472.20001220703102"/>
    <s v="EUR_COIN"/>
    <n v="15"/>
  </r>
  <r>
    <x v="320"/>
    <x v="3"/>
    <x v="5"/>
    <n v="593.60003662109295"/>
    <n v="472.20001220703102"/>
    <s v="EUR_COIN"/>
    <n v="17"/>
  </r>
  <r>
    <x v="321"/>
    <x v="3"/>
    <x v="5"/>
    <n v="592.79998779296795"/>
    <n v="472.20001220703102"/>
    <s v="EUR_COIN"/>
    <n v="9"/>
  </r>
  <r>
    <x v="322"/>
    <x v="3"/>
    <x v="5"/>
    <n v="590.40002441406205"/>
    <n v="472.20001220703102"/>
    <s v="EUR_COIN"/>
    <n v="18"/>
  </r>
  <r>
    <x v="323"/>
    <x v="3"/>
    <x v="5"/>
    <n v="588"/>
    <n v="472.20001220703102"/>
    <s v="EUR_COIN"/>
    <n v="18"/>
  </r>
  <r>
    <x v="324"/>
    <x v="3"/>
    <x v="5"/>
    <n v="586.40002441406205"/>
    <n v="472.20001220703102"/>
    <s v="EUR_COIN"/>
    <n v="18"/>
  </r>
  <r>
    <x v="325"/>
    <x v="3"/>
    <x v="5"/>
    <n v="584"/>
    <n v="472.20001220703102"/>
    <s v="EUR_COIN"/>
    <n v="18"/>
  </r>
  <r>
    <x v="326"/>
    <x v="3"/>
    <x v="5"/>
    <n v="581.60003662109295"/>
    <n v="472.20001220703102"/>
    <s v="EUR_COIN"/>
    <n v="18"/>
  </r>
  <r>
    <x v="327"/>
    <x v="3"/>
    <x v="5"/>
    <n v="579.20001220703102"/>
    <n v="472.20001220703102"/>
    <s v="EUR_COIN"/>
    <n v="18"/>
  </r>
  <r>
    <x v="328"/>
    <x v="3"/>
    <x v="5"/>
    <n v="578.40002441406205"/>
    <n v="472.20001220703102"/>
    <s v="EUR_COIN"/>
    <n v="9"/>
  </r>
  <r>
    <x v="329"/>
    <x v="3"/>
    <x v="5"/>
    <n v="576"/>
    <n v="472.20001220703102"/>
    <s v="EUR_COIN"/>
    <n v="18"/>
  </r>
  <r>
    <x v="330"/>
    <x v="3"/>
    <x v="5"/>
    <n v="572.79998779296795"/>
    <n v="473"/>
    <s v="EUR_COIN"/>
    <n v="19"/>
  </r>
  <r>
    <x v="331"/>
    <x v="3"/>
    <x v="5"/>
    <n v="571.20001220703102"/>
    <n v="473"/>
    <s v="EUR_COIN"/>
    <n v="17"/>
  </r>
  <r>
    <x v="332"/>
    <x v="3"/>
    <x v="5"/>
    <n v="568.79998779296795"/>
    <n v="473"/>
    <s v="EUR_COIN"/>
    <n v="19"/>
  </r>
  <r>
    <x v="333"/>
    <x v="3"/>
    <x v="5"/>
    <n v="565.60003662109295"/>
    <n v="473"/>
    <s v="EUR_COIN"/>
    <n v="19"/>
  </r>
  <r>
    <x v="334"/>
    <x v="3"/>
    <x v="5"/>
    <n v="564.79998779296795"/>
    <n v="473"/>
    <s v="EUR_COIN"/>
    <n v="10"/>
  </r>
  <r>
    <x v="335"/>
    <x v="3"/>
    <x v="5"/>
    <n v="562.40002441406205"/>
    <n v="473"/>
    <s v="EUR_COIN"/>
    <n v="16"/>
  </r>
  <r>
    <x v="336"/>
    <x v="3"/>
    <x v="5"/>
    <n v="560"/>
    <n v="473"/>
    <s v="EUR_COIN"/>
    <n v="18"/>
  </r>
  <r>
    <x v="337"/>
    <x v="3"/>
    <x v="5"/>
    <n v="557.60003662109295"/>
    <n v="473"/>
    <s v="EUR_COIN"/>
    <n v="21"/>
  </r>
  <r>
    <x v="338"/>
    <x v="3"/>
    <x v="5"/>
    <n v="554.40002441406205"/>
    <n v="473.80001831054602"/>
    <s v="EUR_COIN"/>
    <n v="15"/>
  </r>
  <r>
    <x v="339"/>
    <x v="3"/>
    <x v="5"/>
    <n v="551.20001220703102"/>
    <n v="473.80001831054602"/>
    <s v="EUR_COIN"/>
    <n v="20"/>
  </r>
  <r>
    <x v="340"/>
    <x v="3"/>
    <x v="5"/>
    <n v="548"/>
    <n v="474.60006713867102"/>
    <s v="EUR_COIN"/>
    <n v="15"/>
  </r>
  <r>
    <x v="341"/>
    <x v="3"/>
    <x v="5"/>
    <n v="545.60003662109295"/>
    <n v="475.39999389648398"/>
    <s v="EUR_COIN"/>
    <n v="17"/>
  </r>
  <r>
    <x v="342"/>
    <x v="3"/>
    <x v="5"/>
    <n v="542.40002441406205"/>
    <n v="475.39999389648398"/>
    <s v="EUR_COIN"/>
    <n v="18"/>
  </r>
  <r>
    <x v="343"/>
    <x v="3"/>
    <x v="5"/>
    <n v="540"/>
    <n v="475.39999389648398"/>
    <s v="EUR_COIN"/>
    <n v="10"/>
  </r>
  <r>
    <x v="344"/>
    <x v="3"/>
    <x v="5"/>
    <n v="536.79998779296795"/>
    <n v="476.20001220703102"/>
    <s v="EUR_COIN"/>
    <n v="20"/>
  </r>
  <r>
    <x v="345"/>
    <x v="3"/>
    <x v="5"/>
    <n v="533.60003662109295"/>
    <n v="477"/>
    <s v="EUR_COIN"/>
    <n v="17"/>
  </r>
  <r>
    <x v="346"/>
    <x v="3"/>
    <x v="5"/>
    <n v="530.40002441406205"/>
    <n v="477"/>
    <s v="EUR_COIN"/>
    <n v="18"/>
  </r>
  <r>
    <x v="347"/>
    <x v="3"/>
    <x v="5"/>
    <n v="528"/>
    <n v="477"/>
    <s v="EUR_COIN"/>
    <n v="16"/>
  </r>
  <r>
    <x v="348"/>
    <x v="3"/>
    <x v="5"/>
    <n v="525.60003662109295"/>
    <n v="477"/>
    <s v="EUR_COIN"/>
    <n v="18"/>
  </r>
  <r>
    <x v="349"/>
    <x v="3"/>
    <x v="5"/>
    <n v="522.40002441406205"/>
    <n v="477"/>
    <s v="EUR_COIN"/>
    <n v="17"/>
  </r>
  <r>
    <x v="350"/>
    <x v="3"/>
    <x v="5"/>
    <n v="520.79998779296795"/>
    <n v="477"/>
    <s v="EUR_COIN"/>
    <n v="14"/>
  </r>
  <r>
    <x v="351"/>
    <x v="3"/>
    <x v="5"/>
    <n v="518.40002441406205"/>
    <n v="477"/>
    <s v="EUR_COIN"/>
    <n v="14"/>
  </r>
  <r>
    <x v="352"/>
    <x v="3"/>
    <x v="5"/>
    <n v="516"/>
    <n v="477"/>
    <s v="EUR_COIN"/>
    <n v="17"/>
  </r>
  <r>
    <x v="353"/>
    <x v="3"/>
    <x v="5"/>
    <n v="512.79998779296795"/>
    <n v="477"/>
    <s v="EUR_COIN"/>
    <n v="20"/>
  </r>
  <r>
    <x v="354"/>
    <x v="3"/>
    <x v="5"/>
    <n v="512"/>
    <n v="477"/>
    <s v="EUR_COIN"/>
    <n v="9"/>
  </r>
  <r>
    <x v="355"/>
    <x v="3"/>
    <x v="5"/>
    <n v="509.600006103515"/>
    <n v="477"/>
    <s v="EUR_COIN"/>
    <n v="20"/>
  </r>
  <r>
    <x v="356"/>
    <x v="3"/>
    <x v="5"/>
    <n v="507.20001220703102"/>
    <n v="477"/>
    <s v="EUR_COIN"/>
    <n v="16"/>
  </r>
  <r>
    <x v="357"/>
    <x v="3"/>
    <x v="5"/>
    <n v="505.600006103515"/>
    <n v="477"/>
    <s v="EUR_COIN"/>
    <n v="19"/>
  </r>
  <r>
    <x v="358"/>
    <x v="3"/>
    <x v="5"/>
    <n v="503.20001220703102"/>
    <n v="477"/>
    <s v="EUR_COIN"/>
    <n v="17"/>
  </r>
  <r>
    <x v="359"/>
    <x v="3"/>
    <x v="5"/>
    <n v="500.80001831054602"/>
    <n v="477"/>
    <s v="EUR_COIN"/>
    <n v="18"/>
  </r>
  <r>
    <x v="360"/>
    <x v="3"/>
    <x v="5"/>
    <n v="500"/>
    <n v="477"/>
    <s v="EUR_COIN"/>
    <n v="10"/>
  </r>
  <r>
    <x v="361"/>
    <x v="3"/>
    <x v="5"/>
    <n v="496.80001831054602"/>
    <n v="477"/>
    <s v="EUR_COIN"/>
    <n v="26"/>
  </r>
  <r>
    <x v="362"/>
    <x v="3"/>
    <x v="5"/>
    <n v="495.20001220703102"/>
    <n v="477"/>
    <s v="EUR_COIN"/>
    <n v="16"/>
  </r>
  <r>
    <x v="363"/>
    <x v="3"/>
    <x v="5"/>
    <n v="492.80001831054602"/>
    <n v="477"/>
    <s v="EUR_COIN"/>
    <n v="18"/>
  </r>
  <r>
    <x v="364"/>
    <x v="3"/>
    <x v="5"/>
    <n v="491.20001220703102"/>
    <n v="477"/>
    <s v="EUR_COIN"/>
    <n v="11"/>
  </r>
  <r>
    <x v="365"/>
    <x v="3"/>
    <x v="5"/>
    <n v="489.600006103515"/>
    <n v="477"/>
    <s v="EUR_COIN"/>
    <n v="16"/>
  </r>
  <r>
    <x v="366"/>
    <x v="3"/>
    <x v="5"/>
    <n v="487.20001220703102"/>
    <n v="477"/>
    <s v="EUR_COIN"/>
    <n v="18"/>
  </r>
  <r>
    <x v="367"/>
    <x v="3"/>
    <x v="5"/>
    <n v="484.80001831054602"/>
    <n v="477"/>
    <s v="EUR_COIN"/>
    <n v="20"/>
  </r>
  <r>
    <x v="368"/>
    <x v="3"/>
    <x v="5"/>
    <n v="483.20001220703102"/>
    <n v="477"/>
    <s v="EUR_COIN"/>
    <n v="16"/>
  </r>
  <r>
    <x v="369"/>
    <x v="3"/>
    <x v="5"/>
    <n v="480.80001831054602"/>
    <n v="477"/>
    <s v="EUR_COIN"/>
    <n v="17"/>
  </r>
  <r>
    <x v="370"/>
    <x v="3"/>
    <x v="5"/>
    <n v="479.20001220703102"/>
    <n v="477"/>
    <s v="EUR_COIN"/>
    <n v="12"/>
  </r>
  <r>
    <x v="371"/>
    <x v="3"/>
    <x v="5"/>
    <n v="477.600006103515"/>
    <n v="477"/>
    <s v="EUR_COIN"/>
    <n v="15"/>
  </r>
  <r>
    <x v="372"/>
    <x v="3"/>
    <x v="5"/>
    <n v="475.20001220703102"/>
    <n v="477"/>
    <s v="EUR_COIN"/>
    <n v="18"/>
  </r>
  <r>
    <x v="373"/>
    <x v="3"/>
    <x v="5"/>
    <n v="472.80001831054602"/>
    <n v="477"/>
    <s v="EUR_COIN"/>
    <n v="22"/>
  </r>
  <r>
    <x v="374"/>
    <x v="3"/>
    <x v="5"/>
    <n v="471.20001220703102"/>
    <n v="477"/>
    <s v="EUR_COIN"/>
    <n v="14"/>
  </r>
  <r>
    <x v="375"/>
    <x v="3"/>
    <x v="5"/>
    <n v="468.80001831054602"/>
    <n v="477"/>
    <s v="EUR_COIN"/>
    <n v="18"/>
  </r>
  <r>
    <x v="376"/>
    <x v="3"/>
    <x v="5"/>
    <n v="466.39999389648398"/>
    <n v="477"/>
    <s v="EUR_COIN"/>
    <n v="18"/>
  </r>
  <r>
    <x v="377"/>
    <x v="3"/>
    <x v="5"/>
    <n v="464.80001831054602"/>
    <n v="477.80001831054602"/>
    <s v="EUR_COIN"/>
    <n v="18"/>
  </r>
  <r>
    <x v="378"/>
    <x v="3"/>
    <x v="5"/>
    <n v="463.20001220703102"/>
    <n v="477.80001831054602"/>
    <s v="EUR_COIN"/>
    <n v="9"/>
  </r>
  <r>
    <x v="379"/>
    <x v="3"/>
    <x v="5"/>
    <n v="460.80001831054602"/>
    <n v="477.80001831054602"/>
    <s v="EUR_COIN"/>
    <n v="19"/>
  </r>
  <r>
    <x v="380"/>
    <x v="3"/>
    <x v="5"/>
    <n v="459.20001220703102"/>
    <n v="477.80001831054602"/>
    <s v="EUR_COIN"/>
    <n v="17"/>
  </r>
  <r>
    <x v="381"/>
    <x v="3"/>
    <x v="5"/>
    <n v="456.80001831054602"/>
    <n v="477.80001831054602"/>
    <s v="EUR_COIN"/>
    <n v="18"/>
  </r>
  <r>
    <x v="382"/>
    <x v="3"/>
    <x v="5"/>
    <n v="454.39999389648398"/>
    <n v="477.80001831054602"/>
    <s v="EUR_COIN"/>
    <n v="19"/>
  </r>
  <r>
    <x v="383"/>
    <x v="3"/>
    <x v="5"/>
    <n v="452.80001831054602"/>
    <n v="477.80001831054602"/>
    <s v="EUR_COIN"/>
    <n v="17"/>
  </r>
  <r>
    <x v="384"/>
    <x v="3"/>
    <x v="5"/>
    <n v="450.39999389648398"/>
    <n v="477.80001831054602"/>
    <s v="EUR_COIN"/>
    <n v="17"/>
  </r>
  <r>
    <x v="385"/>
    <x v="3"/>
    <x v="5"/>
    <n v="448.80001831054602"/>
    <n v="477.80001831054602"/>
    <s v="EUR_COIN"/>
    <n v="11"/>
  </r>
  <r>
    <x v="386"/>
    <x v="3"/>
    <x v="5"/>
    <n v="446.39999389648398"/>
    <n v="477.80001831054602"/>
    <s v="EUR_COIN"/>
    <n v="20"/>
  </r>
  <r>
    <x v="387"/>
    <x v="3"/>
    <x v="5"/>
    <n v="444.80001831054602"/>
    <n v="477.80001831054602"/>
    <s v="EUR_COIN"/>
    <n v="14"/>
  </r>
  <r>
    <x v="388"/>
    <x v="3"/>
    <x v="5"/>
    <n v="442.39999389648398"/>
    <n v="477.80001831054602"/>
    <s v="EUR_COIN"/>
    <n v="22"/>
  </r>
  <r>
    <x v="389"/>
    <x v="3"/>
    <x v="5"/>
    <n v="440"/>
    <n v="477.80001831054602"/>
    <s v="EUR_COIN"/>
    <n v="15"/>
  </r>
  <r>
    <x v="390"/>
    <x v="3"/>
    <x v="5"/>
    <n v="439.20001220703102"/>
    <n v="477.80001831054602"/>
    <s v="EUR_COIN"/>
    <n v="10"/>
  </r>
  <r>
    <x v="391"/>
    <x v="3"/>
    <x v="5"/>
    <n v="436.80001831054602"/>
    <n v="478.60006713867102"/>
    <s v="EUR_COIN"/>
    <n v="25"/>
  </r>
  <r>
    <x v="392"/>
    <x v="3"/>
    <x v="5"/>
    <n v="434.39999389648398"/>
    <n v="478.60006713867102"/>
    <s v="EUR_COIN"/>
    <n v="9"/>
  </r>
  <r>
    <x v="393"/>
    <x v="3"/>
    <x v="5"/>
    <n v="432.80001831054602"/>
    <n v="478.60006713867102"/>
    <s v="EUR_COIN"/>
    <n v="20"/>
  </r>
  <r>
    <x v="394"/>
    <x v="3"/>
    <x v="5"/>
    <n v="430.39999389648398"/>
    <n v="478.60006713867102"/>
    <s v="EUR_COIN"/>
    <n v="17"/>
  </r>
  <r>
    <x v="395"/>
    <x v="3"/>
    <x v="5"/>
    <n v="428"/>
    <n v="478.60006713867102"/>
    <s v="EUR_COIN"/>
    <n v="18"/>
  </r>
  <r>
    <x v="396"/>
    <x v="3"/>
    <x v="5"/>
    <n v="427.20001220703102"/>
    <n v="478.60006713867102"/>
    <s v="EUR_COIN"/>
    <n v="10"/>
  </r>
  <r>
    <x v="397"/>
    <x v="3"/>
    <x v="5"/>
    <n v="424"/>
    <n v="478.60006713867102"/>
    <s v="EUR_COIN"/>
    <n v="26"/>
  </r>
  <r>
    <x v="398"/>
    <x v="3"/>
    <x v="5"/>
    <n v="422.39999389648398"/>
    <n v="478.60006713867102"/>
    <s v="EUR_COIN"/>
    <n v="16"/>
  </r>
  <r>
    <x v="399"/>
    <x v="3"/>
    <x v="5"/>
    <n v="420.80001831054602"/>
    <n v="478.60006713867102"/>
    <s v="EUR_COIN"/>
    <n v="13"/>
  </r>
  <r>
    <x v="400"/>
    <x v="3"/>
    <x v="5"/>
    <n v="418.39999389648398"/>
    <n v="478.60006713867102"/>
    <s v="EUR_COIN"/>
    <n v="16"/>
  </r>
  <r>
    <x v="401"/>
    <x v="3"/>
    <x v="5"/>
    <n v="416.80001831054602"/>
    <n v="478.60006713867102"/>
    <s v="EUR_COIN"/>
    <n v="16"/>
  </r>
  <r>
    <x v="402"/>
    <x v="3"/>
    <x v="5"/>
    <n v="414.39999389648398"/>
    <n v="478.60006713867102"/>
    <s v="EUR_COIN"/>
    <n v="18"/>
  </r>
  <r>
    <x v="403"/>
    <x v="3"/>
    <x v="5"/>
    <n v="412"/>
    <n v="478.60006713867102"/>
    <s v="EUR_COIN"/>
    <n v="21"/>
  </r>
  <r>
    <x v="404"/>
    <x v="3"/>
    <x v="5"/>
    <n v="410.39999389648398"/>
    <n v="478.60006713867102"/>
    <s v="EUR_COIN"/>
    <n v="15"/>
  </r>
  <r>
    <x v="405"/>
    <x v="3"/>
    <x v="5"/>
    <n v="408"/>
    <n v="478.60006713867102"/>
    <s v="EUR_COIN"/>
    <n v="17"/>
  </r>
  <r>
    <x v="406"/>
    <x v="3"/>
    <x v="5"/>
    <n v="407.20001220703102"/>
    <n v="478.60006713867102"/>
    <s v="EUR_COIN"/>
    <n v="10"/>
  </r>
  <r>
    <x v="407"/>
    <x v="3"/>
    <x v="5"/>
    <n v="404.80001831054602"/>
    <n v="478.60006713867102"/>
    <s v="EUR_COIN"/>
    <n v="18"/>
  </r>
  <r>
    <x v="408"/>
    <x v="3"/>
    <x v="5"/>
    <n v="402.39999389648398"/>
    <n v="478.60006713867102"/>
    <s v="EUR_COIN"/>
    <n v="17"/>
  </r>
  <r>
    <x v="409"/>
    <x v="3"/>
    <x v="5"/>
    <n v="400"/>
    <n v="478.60006713867102"/>
    <s v="EUR_COIN"/>
    <n v="19"/>
  </r>
  <r>
    <x v="410"/>
    <x v="3"/>
    <x v="5"/>
    <n v="398.39999389648398"/>
    <n v="478.60006713867102"/>
    <s v="EUR_COIN"/>
    <n v="17"/>
  </r>
  <r>
    <x v="411"/>
    <x v="3"/>
    <x v="5"/>
    <n v="396"/>
    <n v="478.60006713867102"/>
    <s v="EUR_COIN"/>
    <n v="19"/>
  </r>
  <r>
    <x v="412"/>
    <x v="3"/>
    <x v="5"/>
    <n v="393.600006103515"/>
    <n v="478.60006713867102"/>
    <s v="EUR_COIN"/>
    <n v="18"/>
  </r>
  <r>
    <x v="413"/>
    <x v="3"/>
    <x v="5"/>
    <n v="392.80001831054602"/>
    <n v="478.60006713867102"/>
    <s v="EUR_COIN"/>
    <n v="8"/>
  </r>
  <r>
    <x v="414"/>
    <x v="3"/>
    <x v="5"/>
    <n v="390.39999389648398"/>
    <n v="478.60006713867102"/>
    <s v="EUR_COIN"/>
    <n v="18"/>
  </r>
  <r>
    <x v="415"/>
    <x v="3"/>
    <x v="5"/>
    <n v="388.80001831054602"/>
    <n v="479.39999389648398"/>
    <s v="EUR_COIN"/>
    <n v="19"/>
  </r>
  <r>
    <x v="416"/>
    <x v="3"/>
    <x v="5"/>
    <n v="386.39999389648398"/>
    <n v="480.20001220703102"/>
    <s v="EUR_COIN"/>
    <n v="20"/>
  </r>
  <r>
    <x v="417"/>
    <x v="3"/>
    <x v="5"/>
    <n v="385.600006103515"/>
    <n v="480.20001220703102"/>
    <s v="EUR_COIN"/>
    <n v="9"/>
  </r>
  <r>
    <x v="418"/>
    <x v="3"/>
    <x v="5"/>
    <n v="382.39999389648398"/>
    <n v="482.60006713867102"/>
    <s v="EUR_COIN"/>
    <n v="25"/>
  </r>
  <r>
    <x v="419"/>
    <x v="3"/>
    <x v="5"/>
    <n v="380.80001831054602"/>
    <n v="482.60006713867102"/>
    <s v="EUR_COIN"/>
    <n v="17"/>
  </r>
  <r>
    <x v="420"/>
    <x v="3"/>
    <x v="5"/>
    <n v="379.20001220703102"/>
    <n v="483.39999389648398"/>
    <s v="EUR_COIN"/>
    <n v="9"/>
  </r>
  <r>
    <x v="421"/>
    <x v="3"/>
    <x v="5"/>
    <n v="376.80001831054602"/>
    <n v="484.20001220703102"/>
    <s v="EUR_COIN"/>
    <n v="20"/>
  </r>
  <r>
    <x v="422"/>
    <x v="3"/>
    <x v="5"/>
    <n v="374.39999389648398"/>
    <n v="485"/>
    <s v="EUR_COIN"/>
    <n v="20"/>
  </r>
  <r>
    <x v="423"/>
    <x v="3"/>
    <x v="5"/>
    <n v="372"/>
    <n v="486.60006713867102"/>
    <s v="EUR_COIN"/>
    <n v="15"/>
  </r>
  <r>
    <x v="424"/>
    <x v="3"/>
    <x v="5"/>
    <n v="369.600006103515"/>
    <n v="489"/>
    <s v="EUR_COIN"/>
    <n v="16"/>
  </r>
  <r>
    <x v="425"/>
    <x v="3"/>
    <x v="5"/>
    <n v="366.39999389648398"/>
    <n v="493"/>
    <s v="EUR_COIN"/>
    <n v="19"/>
  </r>
  <r>
    <x v="426"/>
    <x v="3"/>
    <x v="5"/>
    <n v="364"/>
    <n v="495.39999389648398"/>
    <s v="EUR_COIN"/>
    <n v="17"/>
  </r>
  <r>
    <x v="427"/>
    <x v="3"/>
    <x v="5"/>
    <n v="361.600006103515"/>
    <n v="497.80001831054602"/>
    <s v="EUR_COIN"/>
    <n v="18"/>
  </r>
  <r>
    <x v="428"/>
    <x v="3"/>
    <x v="5"/>
    <n v="359.20001220703102"/>
    <n v="500.20001220703102"/>
    <s v="EUR_COIN"/>
    <n v="10"/>
  </r>
  <r>
    <x v="429"/>
    <x v="3"/>
    <x v="5"/>
    <n v="356.80001831054602"/>
    <n v="502.60006713867102"/>
    <s v="EUR_COIN"/>
    <n v="20"/>
  </r>
  <r>
    <x v="430"/>
    <x v="3"/>
    <x v="5"/>
    <n v="354.39999389648398"/>
    <n v="504.20001220703102"/>
    <s v="EUR_COIN"/>
    <n v="15"/>
  </r>
  <r>
    <x v="431"/>
    <x v="3"/>
    <x v="5"/>
    <n v="352"/>
    <n v="506.60006713867102"/>
    <s v="EUR_COIN"/>
    <n v="20"/>
  </r>
  <r>
    <x v="432"/>
    <x v="3"/>
    <x v="5"/>
    <n v="350.39999389648398"/>
    <n v="509"/>
    <s v="EUR_COIN"/>
    <n v="15"/>
  </r>
  <r>
    <x v="433"/>
    <x v="3"/>
    <x v="5"/>
    <n v="348"/>
    <n v="511.39999389648398"/>
    <s v="EUR_COIN"/>
    <n v="20"/>
  </r>
  <r>
    <x v="434"/>
    <x v="3"/>
    <x v="5"/>
    <n v="345.600006103515"/>
    <n v="513"/>
    <s v="EUR_COIN"/>
    <n v="15"/>
  </r>
  <r>
    <x v="435"/>
    <x v="3"/>
    <x v="5"/>
    <n v="344"/>
    <n v="515.40002441406205"/>
    <s v="EUR_COIN"/>
    <n v="18"/>
  </r>
  <r>
    <x v="436"/>
    <x v="3"/>
    <x v="5"/>
    <n v="342.39999389648398"/>
    <n v="517"/>
    <s v="EUR_COIN"/>
    <n v="12"/>
  </r>
  <r>
    <x v="437"/>
    <x v="3"/>
    <x v="5"/>
    <n v="340"/>
    <n v="519.40002441406205"/>
    <s v="EUR_COIN"/>
    <n v="16"/>
  </r>
  <r>
    <x v="438"/>
    <x v="3"/>
    <x v="5"/>
    <n v="337.600006103515"/>
    <n v="521"/>
    <s v="EUR_COIN"/>
    <n v="19"/>
  </r>
  <r>
    <x v="439"/>
    <x v="3"/>
    <x v="5"/>
    <n v="336"/>
    <n v="523.40002441406205"/>
    <s v="EUR_COIN"/>
    <n v="15"/>
  </r>
  <r>
    <x v="440"/>
    <x v="3"/>
    <x v="5"/>
    <n v="334.39999389648398"/>
    <n v="525"/>
    <s v="EUR_COIN"/>
    <n v="11"/>
  </r>
  <r>
    <x v="441"/>
    <x v="4"/>
    <x v="5"/>
    <n v="334.39999389648398"/>
    <n v="525"/>
    <s v="EUR_COIN"/>
    <n v="9"/>
  </r>
  <r>
    <x v="442"/>
    <x v="2"/>
    <x v="6"/>
    <n v="1408"/>
    <n v="397"/>
    <s v="EUR_COIN"/>
    <n v="1940"/>
  </r>
  <r>
    <x v="443"/>
    <x v="3"/>
    <x v="6"/>
    <n v="1403.20007324218"/>
    <n v="397.80001831054602"/>
    <s v="EUR_COIN"/>
    <n v="168"/>
  </r>
  <r>
    <x v="444"/>
    <x v="3"/>
    <x v="6"/>
    <n v="1390.40002441406"/>
    <n v="401"/>
    <s v="EUR_COIN"/>
    <n v="9"/>
  </r>
  <r>
    <x v="445"/>
    <x v="3"/>
    <x v="6"/>
    <n v="1368.80004882812"/>
    <n v="405"/>
    <s v="EUR_COIN"/>
    <n v="11"/>
  </r>
  <r>
    <x v="446"/>
    <x v="3"/>
    <x v="6"/>
    <n v="1326.40002441406"/>
    <n v="412.20001220703102"/>
    <s v="EUR_COIN"/>
    <n v="19"/>
  </r>
  <r>
    <x v="447"/>
    <x v="3"/>
    <x v="6"/>
    <n v="1278.40002441406"/>
    <n v="418.600006103515"/>
    <s v="EUR_COIN"/>
    <n v="15"/>
  </r>
  <r>
    <x v="448"/>
    <x v="3"/>
    <x v="6"/>
    <n v="1224"/>
    <n v="424.20001220703102"/>
    <s v="EUR_COIN"/>
    <n v="19"/>
  </r>
  <r>
    <x v="449"/>
    <x v="3"/>
    <x v="6"/>
    <n v="1174.40002441406"/>
    <n v="429"/>
    <s v="EUR_COIN"/>
    <n v="17"/>
  </r>
  <r>
    <x v="450"/>
    <x v="3"/>
    <x v="6"/>
    <n v="1104.80004882812"/>
    <n v="435.39999389648398"/>
    <s v="EUR_COIN"/>
    <n v="18"/>
  </r>
  <r>
    <x v="451"/>
    <x v="3"/>
    <x v="6"/>
    <n v="1056.80004882812"/>
    <n v="436.20001220703102"/>
    <s v="EUR_COIN"/>
    <n v="17"/>
  </r>
  <r>
    <x v="452"/>
    <x v="3"/>
    <x v="6"/>
    <n v="1004"/>
    <n v="436.20001220703102"/>
    <s v="EUR_COIN"/>
    <n v="18"/>
  </r>
  <r>
    <x v="453"/>
    <x v="3"/>
    <x v="6"/>
    <n v="976"/>
    <n v="436.20001220703102"/>
    <s v="EUR_COIN"/>
    <n v="10"/>
  </r>
  <r>
    <x v="454"/>
    <x v="3"/>
    <x v="6"/>
    <n v="938.40002441406205"/>
    <n v="436.20001220703102"/>
    <s v="EUR_COIN"/>
    <n v="20"/>
  </r>
  <r>
    <x v="455"/>
    <x v="3"/>
    <x v="6"/>
    <n v="906.40002441406205"/>
    <n v="436.20001220703102"/>
    <s v="EUR_COIN"/>
    <n v="16"/>
  </r>
  <r>
    <x v="456"/>
    <x v="3"/>
    <x v="6"/>
    <n v="890.40002441406205"/>
    <n v="436.20001220703102"/>
    <s v="EUR_COIN"/>
    <n v="20"/>
  </r>
  <r>
    <x v="457"/>
    <x v="3"/>
    <x v="6"/>
    <n v="879.20001220703102"/>
    <n v="436.20001220703102"/>
    <s v="EUR_COIN"/>
    <n v="16"/>
  </r>
  <r>
    <x v="458"/>
    <x v="3"/>
    <x v="6"/>
    <n v="875.20001220703102"/>
    <n v="436.20001220703102"/>
    <s v="EUR_COIN"/>
    <n v="16"/>
  </r>
  <r>
    <x v="459"/>
    <x v="3"/>
    <x v="6"/>
    <n v="872"/>
    <n v="437.80001831054602"/>
    <s v="EUR_COIN"/>
    <n v="18"/>
  </r>
  <r>
    <x v="460"/>
    <x v="3"/>
    <x v="6"/>
    <n v="869.60003662109295"/>
    <n v="438.600006103515"/>
    <s v="EUR_COIN"/>
    <n v="9"/>
  </r>
  <r>
    <x v="461"/>
    <x v="3"/>
    <x v="6"/>
    <n v="868"/>
    <n v="440.20001220703102"/>
    <s v="EUR_COIN"/>
    <n v="21"/>
  </r>
  <r>
    <x v="462"/>
    <x v="3"/>
    <x v="6"/>
    <n v="865.60003662109295"/>
    <n v="441"/>
    <s v="EUR_COIN"/>
    <n v="14"/>
  </r>
  <r>
    <x v="463"/>
    <x v="3"/>
    <x v="6"/>
    <n v="863.20001220703102"/>
    <n v="442.60006713867102"/>
    <s v="EUR_COIN"/>
    <n v="19"/>
  </r>
  <r>
    <x v="464"/>
    <x v="3"/>
    <x v="6"/>
    <n v="860.79998779296795"/>
    <n v="445.80001831054602"/>
    <s v="EUR_COIN"/>
    <n v="18"/>
  </r>
  <r>
    <x v="465"/>
    <x v="3"/>
    <x v="6"/>
    <n v="857.60003662109295"/>
    <n v="449"/>
    <s v="EUR_COIN"/>
    <n v="11"/>
  </r>
  <r>
    <x v="466"/>
    <x v="3"/>
    <x v="6"/>
    <n v="844"/>
    <n v="461.80001831054602"/>
    <s v="EUR_COIN"/>
    <n v="25"/>
  </r>
  <r>
    <x v="467"/>
    <x v="3"/>
    <x v="6"/>
    <n v="838.40002441406205"/>
    <n v="467.39999389648398"/>
    <s v="EUR_COIN"/>
    <n v="13"/>
  </r>
  <r>
    <x v="468"/>
    <x v="3"/>
    <x v="6"/>
    <n v="831.20001220703102"/>
    <n v="473.80001831054602"/>
    <s v="EUR_COIN"/>
    <n v="15"/>
  </r>
  <r>
    <x v="469"/>
    <x v="3"/>
    <x v="6"/>
    <n v="823.20001220703102"/>
    <n v="479.39999389648398"/>
    <s v="EUR_COIN"/>
    <n v="20"/>
  </r>
  <r>
    <x v="470"/>
    <x v="3"/>
    <x v="6"/>
    <n v="814.40002441406205"/>
    <n v="484.20001220703102"/>
    <s v="EUR_COIN"/>
    <n v="16"/>
  </r>
  <r>
    <x v="471"/>
    <x v="3"/>
    <x v="6"/>
    <n v="806.40002441406205"/>
    <n v="488.20001220703102"/>
    <s v="EUR_COIN"/>
    <n v="19"/>
  </r>
  <r>
    <x v="472"/>
    <x v="3"/>
    <x v="6"/>
    <n v="800"/>
    <n v="491.39999389648398"/>
    <s v="EUR_COIN"/>
    <n v="16"/>
  </r>
  <r>
    <x v="473"/>
    <x v="3"/>
    <x v="6"/>
    <n v="795.20001220703102"/>
    <n v="492.20001220703102"/>
    <s v="EUR_COIN"/>
    <n v="18"/>
  </r>
  <r>
    <x v="474"/>
    <x v="3"/>
    <x v="6"/>
    <n v="792"/>
    <n v="492.20001220703102"/>
    <s v="EUR_COIN"/>
    <n v="11"/>
  </r>
  <r>
    <x v="475"/>
    <x v="3"/>
    <x v="6"/>
    <n v="787.20001220703102"/>
    <n v="492.20001220703102"/>
    <s v="EUR_COIN"/>
    <n v="20"/>
  </r>
  <r>
    <x v="476"/>
    <x v="3"/>
    <x v="6"/>
    <n v="783.20001220703102"/>
    <n v="491.39999389648398"/>
    <s v="EUR_COIN"/>
    <n v="15"/>
  </r>
  <r>
    <x v="477"/>
    <x v="3"/>
    <x v="6"/>
    <n v="781.60003662109295"/>
    <n v="491.39999389648398"/>
    <s v="EUR_COIN"/>
    <n v="17"/>
  </r>
  <r>
    <x v="478"/>
    <x v="3"/>
    <x v="6"/>
    <n v="778.40002441406205"/>
    <n v="491.39999389648398"/>
    <s v="EUR_COIN"/>
    <n v="18"/>
  </r>
  <r>
    <x v="479"/>
    <x v="3"/>
    <x v="6"/>
    <n v="776.79998779296795"/>
    <n v="491.39999389648398"/>
    <s v="EUR_COIN"/>
    <n v="10"/>
  </r>
  <r>
    <x v="480"/>
    <x v="3"/>
    <x v="6"/>
    <n v="775.20001220703102"/>
    <n v="491.39999389648398"/>
    <s v="EUR_COIN"/>
    <n v="19"/>
  </r>
  <r>
    <x v="481"/>
    <x v="3"/>
    <x v="6"/>
    <n v="772.79998779296795"/>
    <n v="491.39999389648398"/>
    <s v="EUR_COIN"/>
    <n v="18"/>
  </r>
  <r>
    <x v="482"/>
    <x v="3"/>
    <x v="6"/>
    <n v="769.60003662109295"/>
    <n v="490.60006713867102"/>
    <s v="EUR_COIN"/>
    <n v="18"/>
  </r>
  <r>
    <x v="483"/>
    <x v="3"/>
    <x v="6"/>
    <n v="766.40002441406205"/>
    <n v="489"/>
    <s v="EUR_COIN"/>
    <n v="16"/>
  </r>
  <r>
    <x v="484"/>
    <x v="3"/>
    <x v="6"/>
    <n v="761.60003662109295"/>
    <n v="488.20001220703102"/>
    <s v="EUR_COIN"/>
    <n v="19"/>
  </r>
  <r>
    <x v="485"/>
    <x v="3"/>
    <x v="6"/>
    <n v="757.60003662109295"/>
    <n v="486.60006713867102"/>
    <s v="EUR_COIN"/>
    <n v="16"/>
  </r>
  <r>
    <x v="486"/>
    <x v="3"/>
    <x v="6"/>
    <n v="752.79998779296795"/>
    <n v="484.20001220703102"/>
    <s v="EUR_COIN"/>
    <n v="19"/>
  </r>
  <r>
    <x v="487"/>
    <x v="3"/>
    <x v="6"/>
    <n v="751.20001220703102"/>
    <n v="484.20001220703102"/>
    <s v="EUR_COIN"/>
    <n v="8"/>
  </r>
  <r>
    <x v="488"/>
    <x v="3"/>
    <x v="6"/>
    <n v="746.40002441406205"/>
    <n v="483.39999389648398"/>
    <s v="EUR_COIN"/>
    <n v="22"/>
  </r>
  <r>
    <x v="489"/>
    <x v="3"/>
    <x v="6"/>
    <n v="743.20001220703102"/>
    <n v="483.39999389648398"/>
    <s v="EUR_COIN"/>
    <n v="15"/>
  </r>
  <r>
    <x v="490"/>
    <x v="3"/>
    <x v="6"/>
    <n v="740"/>
    <n v="482.60006713867102"/>
    <s v="EUR_COIN"/>
    <n v="16"/>
  </r>
  <r>
    <x v="491"/>
    <x v="3"/>
    <x v="6"/>
    <n v="736.79998779296795"/>
    <n v="482.60006713867102"/>
    <s v="EUR_COIN"/>
    <n v="20"/>
  </r>
  <r>
    <x v="492"/>
    <x v="3"/>
    <x v="6"/>
    <n v="734.40002441406205"/>
    <n v="481.80001831054602"/>
    <s v="EUR_COIN"/>
    <n v="16"/>
  </r>
  <r>
    <x v="493"/>
    <x v="3"/>
    <x v="6"/>
    <n v="732"/>
    <n v="481.80001831054602"/>
    <s v="EUR_COIN"/>
    <n v="18"/>
  </r>
  <r>
    <x v="494"/>
    <x v="3"/>
    <x v="6"/>
    <n v="729.60003662109295"/>
    <n v="481.80001831054602"/>
    <s v="EUR_COIN"/>
    <n v="18"/>
  </r>
  <r>
    <x v="495"/>
    <x v="3"/>
    <x v="6"/>
    <n v="727.20001220703102"/>
    <n v="481.80001831054602"/>
    <s v="EUR_COIN"/>
    <n v="12"/>
  </r>
  <r>
    <x v="496"/>
    <x v="3"/>
    <x v="6"/>
    <n v="724.79998779296795"/>
    <n v="481.80001831054602"/>
    <s v="EUR_COIN"/>
    <n v="16"/>
  </r>
  <r>
    <x v="497"/>
    <x v="3"/>
    <x v="6"/>
    <n v="723.20001220703102"/>
    <n v="481.80001831054602"/>
    <s v="EUR_COIN"/>
    <n v="19"/>
  </r>
  <r>
    <x v="498"/>
    <x v="3"/>
    <x v="6"/>
    <n v="720.79998779296795"/>
    <n v="481.80001831054602"/>
    <s v="EUR_COIN"/>
    <n v="20"/>
  </r>
  <r>
    <x v="499"/>
    <x v="3"/>
    <x v="6"/>
    <n v="718.40002441406205"/>
    <n v="481.80001831054602"/>
    <s v="EUR_COIN"/>
    <n v="16"/>
  </r>
  <r>
    <x v="500"/>
    <x v="3"/>
    <x v="6"/>
    <n v="716.79998779296795"/>
    <n v="481.80001831054602"/>
    <s v="EUR_COIN"/>
    <n v="16"/>
  </r>
  <r>
    <x v="501"/>
    <x v="3"/>
    <x v="6"/>
    <n v="715.20001220703102"/>
    <n v="481.80001831054602"/>
    <s v="EUR_COIN"/>
    <n v="13"/>
  </r>
  <r>
    <x v="502"/>
    <x v="3"/>
    <x v="6"/>
    <n v="713.60003662109295"/>
    <n v="481.80001831054602"/>
    <s v="EUR_COIN"/>
    <n v="15"/>
  </r>
  <r>
    <x v="503"/>
    <x v="3"/>
    <x v="6"/>
    <n v="711.20001220703102"/>
    <n v="481.80001831054602"/>
    <s v="EUR_COIN"/>
    <n v="17"/>
  </r>
  <r>
    <x v="504"/>
    <x v="3"/>
    <x v="6"/>
    <n v="708.79998779296795"/>
    <n v="481.80001831054602"/>
    <s v="EUR_COIN"/>
    <n v="20"/>
  </r>
  <r>
    <x v="505"/>
    <x v="3"/>
    <x v="6"/>
    <n v="707.20001220703102"/>
    <n v="481.80001831054602"/>
    <s v="EUR_COIN"/>
    <n v="16"/>
  </r>
  <r>
    <x v="506"/>
    <x v="3"/>
    <x v="6"/>
    <n v="704.79998779296795"/>
    <n v="481.80001831054602"/>
    <s v="EUR_COIN"/>
    <n v="17"/>
  </r>
  <r>
    <x v="507"/>
    <x v="3"/>
    <x v="6"/>
    <n v="702.40002441406205"/>
    <n v="481.80001831054602"/>
    <s v="EUR_COIN"/>
    <n v="18"/>
  </r>
  <r>
    <x v="508"/>
    <x v="3"/>
    <x v="6"/>
    <n v="700.79998779296795"/>
    <n v="481.80001831054602"/>
    <s v="EUR_COIN"/>
    <n v="18"/>
  </r>
  <r>
    <x v="509"/>
    <x v="3"/>
    <x v="6"/>
    <n v="699.20001220703102"/>
    <n v="481.80001831054602"/>
    <s v="EUR_COIN"/>
    <n v="9"/>
  </r>
  <r>
    <x v="510"/>
    <x v="3"/>
    <x v="6"/>
    <n v="696.79998779296795"/>
    <n v="481.80001831054602"/>
    <s v="EUR_COIN"/>
    <n v="20"/>
  </r>
  <r>
    <x v="511"/>
    <x v="3"/>
    <x v="6"/>
    <n v="695.20001220703102"/>
    <n v="481.80001831054602"/>
    <s v="EUR_COIN"/>
    <n v="16"/>
  </r>
  <r>
    <x v="512"/>
    <x v="4"/>
    <x v="6"/>
    <n v="695.20001220703102"/>
    <n v="481.80001831054602"/>
    <s v="EUR_COIN"/>
    <n v="9"/>
  </r>
  <r>
    <x v="513"/>
    <x v="2"/>
    <x v="7"/>
    <n v="1154.40002441406"/>
    <n v="568.20001220703102"/>
    <s v="EUR_COIN"/>
    <n v="1109"/>
  </r>
  <r>
    <x v="514"/>
    <x v="3"/>
    <x v="7"/>
    <n v="1151.20007324218"/>
    <n v="569"/>
    <s v="EUR_COIN"/>
    <n v="170"/>
  </r>
  <r>
    <x v="515"/>
    <x v="3"/>
    <x v="7"/>
    <n v="1140"/>
    <n v="572.20001220703102"/>
    <s v="EUR_COIN"/>
    <n v="12"/>
  </r>
  <r>
    <x v="516"/>
    <x v="3"/>
    <x v="7"/>
    <n v="1112.80004882812"/>
    <n v="577"/>
    <s v="EUR_COIN"/>
    <n v="15"/>
  </r>
  <r>
    <x v="517"/>
    <x v="3"/>
    <x v="7"/>
    <n v="1078.40002441406"/>
    <n v="577.79998779296795"/>
    <s v="EUR_COIN"/>
    <n v="20"/>
  </r>
  <r>
    <x v="518"/>
    <x v="3"/>
    <x v="7"/>
    <n v="1040.80004882812"/>
    <n v="577.79998779296795"/>
    <s v="EUR_COIN"/>
    <n v="15"/>
  </r>
  <r>
    <x v="519"/>
    <x v="3"/>
    <x v="7"/>
    <n v="1004"/>
    <n v="576.20001220703102"/>
    <s v="EUR_COIN"/>
    <n v="20"/>
  </r>
  <r>
    <x v="520"/>
    <x v="3"/>
    <x v="7"/>
    <n v="964.79998779296795"/>
    <n v="570.60003662109295"/>
    <s v="EUR_COIN"/>
    <n v="15"/>
  </r>
  <r>
    <x v="521"/>
    <x v="3"/>
    <x v="7"/>
    <n v="934.40002441406205"/>
    <n v="564.20001220703102"/>
    <s v="EUR_COIN"/>
    <n v="20"/>
  </r>
  <r>
    <x v="522"/>
    <x v="3"/>
    <x v="7"/>
    <n v="904.79998779296795"/>
    <n v="554.60003662109295"/>
    <s v="EUR_COIN"/>
    <n v="15"/>
  </r>
  <r>
    <x v="523"/>
    <x v="3"/>
    <x v="7"/>
    <n v="884"/>
    <n v="545.79998779296795"/>
    <s v="EUR_COIN"/>
    <n v="17"/>
  </r>
  <r>
    <x v="524"/>
    <x v="3"/>
    <x v="7"/>
    <n v="858.40002441406205"/>
    <n v="537.79998779296795"/>
    <s v="EUR_COIN"/>
    <n v="19"/>
  </r>
  <r>
    <x v="525"/>
    <x v="3"/>
    <x v="7"/>
    <n v="844.79998779296795"/>
    <n v="533"/>
    <s v="EUR_COIN"/>
    <n v="10"/>
  </r>
  <r>
    <x v="526"/>
    <x v="3"/>
    <x v="7"/>
    <n v="828"/>
    <n v="526.60003662109295"/>
    <s v="EUR_COIN"/>
    <n v="19"/>
  </r>
  <r>
    <x v="527"/>
    <x v="3"/>
    <x v="7"/>
    <n v="810.40002441406205"/>
    <n v="520.20001220703102"/>
    <s v="EUR_COIN"/>
    <n v="20"/>
  </r>
  <r>
    <x v="528"/>
    <x v="3"/>
    <x v="7"/>
    <n v="797.60003662109295"/>
    <n v="514.60003662109295"/>
    <s v="EUR_COIN"/>
    <n v="14"/>
  </r>
  <r>
    <x v="529"/>
    <x v="3"/>
    <x v="7"/>
    <n v="786.40002441406205"/>
    <n v="509.80001831054602"/>
    <s v="EUR_COIN"/>
    <n v="18"/>
  </r>
  <r>
    <x v="530"/>
    <x v="3"/>
    <x v="7"/>
    <n v="774.40002441406205"/>
    <n v="506.60006713867102"/>
    <s v="EUR_COIN"/>
    <n v="17"/>
  </r>
  <r>
    <x v="531"/>
    <x v="3"/>
    <x v="7"/>
    <n v="768"/>
    <n v="505"/>
    <s v="EUR_COIN"/>
    <n v="11"/>
  </r>
  <r>
    <x v="532"/>
    <x v="3"/>
    <x v="7"/>
    <n v="759.20001220703102"/>
    <n v="502.60006713867102"/>
    <s v="EUR_COIN"/>
    <n v="19"/>
  </r>
  <r>
    <x v="533"/>
    <x v="3"/>
    <x v="7"/>
    <n v="750.40002441406205"/>
    <n v="501"/>
    <s v="EUR_COIN"/>
    <n v="16"/>
  </r>
  <r>
    <x v="534"/>
    <x v="3"/>
    <x v="7"/>
    <n v="742.40002441406205"/>
    <n v="501"/>
    <s v="EUR_COIN"/>
    <n v="20"/>
  </r>
  <r>
    <x v="535"/>
    <x v="3"/>
    <x v="7"/>
    <n v="736"/>
    <n v="501"/>
    <s v="EUR_COIN"/>
    <n v="15"/>
  </r>
  <r>
    <x v="536"/>
    <x v="3"/>
    <x v="7"/>
    <n v="729.60003662109295"/>
    <n v="501.80001831054602"/>
    <s v="EUR_COIN"/>
    <n v="18"/>
  </r>
  <r>
    <x v="537"/>
    <x v="3"/>
    <x v="7"/>
    <n v="726.40002441406205"/>
    <n v="502.60006713867102"/>
    <s v="EUR_COIN"/>
    <n v="18"/>
  </r>
  <r>
    <x v="538"/>
    <x v="3"/>
    <x v="7"/>
    <n v="724.79998779296795"/>
    <n v="502.60006713867102"/>
    <s v="EUR_COIN"/>
    <n v="14"/>
  </r>
  <r>
    <x v="539"/>
    <x v="3"/>
    <x v="7"/>
    <n v="724"/>
    <n v="502.60006713867102"/>
    <s v="EUR_COIN"/>
    <n v="14"/>
  </r>
  <r>
    <x v="540"/>
    <x v="3"/>
    <x v="7"/>
    <n v="724"/>
    <n v="503.39999389648398"/>
    <s v="EUR_COIN"/>
    <n v="8"/>
  </r>
  <r>
    <x v="541"/>
    <x v="3"/>
    <x v="7"/>
    <n v="724"/>
    <n v="504.20001220703102"/>
    <s v="EUR_COIN"/>
    <n v="64"/>
  </r>
  <r>
    <x v="542"/>
    <x v="3"/>
    <x v="7"/>
    <n v="724"/>
    <n v="505"/>
    <s v="EUR_COIN"/>
    <n v="63"/>
  </r>
  <r>
    <x v="543"/>
    <x v="3"/>
    <x v="7"/>
    <n v="724.79998779296795"/>
    <n v="505"/>
    <s v="EUR_COIN"/>
    <n v="19"/>
  </r>
  <r>
    <x v="544"/>
    <x v="3"/>
    <x v="7"/>
    <n v="725.60003662109295"/>
    <n v="505"/>
    <s v="EUR_COIN"/>
    <n v="17"/>
  </r>
  <r>
    <x v="545"/>
    <x v="3"/>
    <x v="7"/>
    <n v="725.60003662109295"/>
    <n v="505.80001831054602"/>
    <s v="EUR_COIN"/>
    <n v="9"/>
  </r>
  <r>
    <x v="546"/>
    <x v="3"/>
    <x v="7"/>
    <n v="726.40002441406205"/>
    <n v="505.80001831054602"/>
    <s v="EUR_COIN"/>
    <n v="9"/>
  </r>
  <r>
    <x v="547"/>
    <x v="3"/>
    <x v="7"/>
    <n v="727.20001220703102"/>
    <n v="506.60006713867102"/>
    <s v="EUR_COIN"/>
    <n v="10"/>
  </r>
  <r>
    <x v="548"/>
    <x v="3"/>
    <x v="7"/>
    <n v="728"/>
    <n v="506.60006713867102"/>
    <s v="EUR_COIN"/>
    <n v="18"/>
  </r>
  <r>
    <x v="549"/>
    <x v="3"/>
    <x v="7"/>
    <n v="733.60003662109295"/>
    <n v="504.20001220703102"/>
    <s v="EUR_COIN"/>
    <n v="252"/>
  </r>
  <r>
    <x v="550"/>
    <x v="3"/>
    <x v="7"/>
    <n v="736"/>
    <n v="503.39999389648398"/>
    <s v="EUR_COIN"/>
    <n v="1"/>
  </r>
  <r>
    <x v="551"/>
    <x v="3"/>
    <x v="7"/>
    <n v="758.40002441406205"/>
    <n v="494.60006713867102"/>
    <s v="EUR_COIN"/>
    <n v="16"/>
  </r>
  <r>
    <x v="552"/>
    <x v="3"/>
    <x v="7"/>
    <n v="787.20001220703102"/>
    <n v="484.20001220703102"/>
    <s v="EUR_COIN"/>
    <n v="19"/>
  </r>
  <r>
    <x v="553"/>
    <x v="3"/>
    <x v="7"/>
    <n v="808"/>
    <n v="475.39999389648398"/>
    <s v="EUR_COIN"/>
    <n v="17"/>
  </r>
  <r>
    <x v="554"/>
    <x v="3"/>
    <x v="7"/>
    <n v="823.20001220703102"/>
    <n v="468.20001220703102"/>
    <s v="EUR_COIN"/>
    <n v="13"/>
  </r>
  <r>
    <x v="555"/>
    <x v="3"/>
    <x v="7"/>
    <n v="842.40002441406205"/>
    <n v="456.20001220703102"/>
    <s v="EUR_COIN"/>
    <n v="15"/>
  </r>
  <r>
    <x v="556"/>
    <x v="3"/>
    <x v="7"/>
    <n v="864.79998779296795"/>
    <n v="444.20001220703102"/>
    <s v="EUR_COIN"/>
    <n v="20"/>
  </r>
  <r>
    <x v="557"/>
    <x v="3"/>
    <x v="7"/>
    <n v="882.40002441406205"/>
    <n v="436.20001220703102"/>
    <s v="EUR_COIN"/>
    <n v="17"/>
  </r>
  <r>
    <x v="558"/>
    <x v="3"/>
    <x v="7"/>
    <n v="896.79998779296795"/>
    <n v="429"/>
    <s v="EUR_COIN"/>
    <n v="18"/>
  </r>
  <r>
    <x v="559"/>
    <x v="3"/>
    <x v="7"/>
    <n v="911.20001220703102"/>
    <n v="427.39999389648398"/>
    <s v="EUR_COIN"/>
    <n v="16"/>
  </r>
  <r>
    <x v="560"/>
    <x v="3"/>
    <x v="7"/>
    <n v="926.40002441406205"/>
    <n v="426.600006103515"/>
    <s v="EUR_COIN"/>
    <n v="18"/>
  </r>
  <r>
    <x v="561"/>
    <x v="3"/>
    <x v="7"/>
    <n v="937.60003662109295"/>
    <n v="427.39999389648398"/>
    <s v="EUR_COIN"/>
    <n v="11"/>
  </r>
  <r>
    <x v="562"/>
    <x v="3"/>
    <x v="7"/>
    <n v="962.40002441406205"/>
    <n v="433.80001831054602"/>
    <s v="EUR_COIN"/>
    <n v="20"/>
  </r>
  <r>
    <x v="563"/>
    <x v="3"/>
    <x v="7"/>
    <n v="986.40002441406205"/>
    <n v="441"/>
    <s v="EUR_COIN"/>
    <n v="15"/>
  </r>
  <r>
    <x v="564"/>
    <x v="3"/>
    <x v="7"/>
    <n v="1012"/>
    <n v="449.80001831054602"/>
    <s v="EUR_COIN"/>
    <n v="20"/>
  </r>
  <r>
    <x v="565"/>
    <x v="3"/>
    <x v="7"/>
    <n v="1040"/>
    <n v="463.39999389648398"/>
    <s v="EUR_COIN"/>
    <n v="16"/>
  </r>
  <r>
    <x v="566"/>
    <x v="3"/>
    <x v="7"/>
    <n v="1062.40002441406"/>
    <n v="477.80001831054602"/>
    <s v="EUR_COIN"/>
    <n v="16"/>
  </r>
  <r>
    <x v="567"/>
    <x v="3"/>
    <x v="7"/>
    <n v="1082.40002441406"/>
    <n v="492.20001220703102"/>
    <s v="EUR_COIN"/>
    <n v="18"/>
  </r>
  <r>
    <x v="568"/>
    <x v="3"/>
    <x v="7"/>
    <n v="1093.59997558593"/>
    <n v="499.39999389648398"/>
    <s v="EUR_COIN"/>
    <n v="10"/>
  </r>
  <r>
    <x v="569"/>
    <x v="3"/>
    <x v="7"/>
    <n v="1106.40002441406"/>
    <n v="512.20001220703102"/>
    <s v="EUR_COIN"/>
    <n v="20"/>
  </r>
  <r>
    <x v="570"/>
    <x v="3"/>
    <x v="7"/>
    <n v="1120"/>
    <n v="524.20001220703102"/>
    <s v="EUR_COIN"/>
    <n v="16"/>
  </r>
  <r>
    <x v="571"/>
    <x v="3"/>
    <x v="7"/>
    <n v="1127.20007324218"/>
    <n v="533"/>
    <s v="EUR_COIN"/>
    <n v="19"/>
  </r>
  <r>
    <x v="572"/>
    <x v="3"/>
    <x v="7"/>
    <n v="1128.80004882812"/>
    <n v="536.20001220703102"/>
    <s v="EUR_COIN"/>
    <n v="16"/>
  </r>
  <r>
    <x v="573"/>
    <x v="3"/>
    <x v="7"/>
    <n v="1130.40002441406"/>
    <n v="537"/>
    <s v="EUR_COIN"/>
    <n v="9"/>
  </r>
  <r>
    <x v="574"/>
    <x v="4"/>
    <x v="7"/>
    <n v="1130.40002441406"/>
    <n v="537"/>
    <s v="EUR_COIN"/>
    <n v="35"/>
  </r>
  <r>
    <x v="575"/>
    <x v="2"/>
    <x v="7"/>
    <n v="1144"/>
    <n v="599.40002441406205"/>
    <s v="EUR_COIN"/>
    <n v="947"/>
  </r>
  <r>
    <x v="576"/>
    <x v="3"/>
    <x v="7"/>
    <n v="1142.40002441406"/>
    <n v="599.40002441406205"/>
    <s v="EUR_COIN"/>
    <n v="164"/>
  </r>
  <r>
    <x v="577"/>
    <x v="3"/>
    <x v="7"/>
    <n v="1115.20007324218"/>
    <n v="599.40002441406205"/>
    <s v="EUR_COIN"/>
    <n v="14"/>
  </r>
  <r>
    <x v="578"/>
    <x v="3"/>
    <x v="7"/>
    <n v="1068"/>
    <n v="598.60003662109295"/>
    <s v="EUR_COIN"/>
    <n v="16"/>
  </r>
  <r>
    <x v="579"/>
    <x v="3"/>
    <x v="7"/>
    <n v="999.20001220703102"/>
    <n v="590.60003662109295"/>
    <s v="EUR_COIN"/>
    <n v="18"/>
  </r>
  <r>
    <x v="580"/>
    <x v="3"/>
    <x v="7"/>
    <n v="949.60003662109295"/>
    <n v="583.40002441406205"/>
    <s v="EUR_COIN"/>
    <n v="11"/>
  </r>
  <r>
    <x v="581"/>
    <x v="3"/>
    <x v="7"/>
    <n v="863.20001220703102"/>
    <n v="565.79998779296795"/>
    <s v="EUR_COIN"/>
    <n v="20"/>
  </r>
  <r>
    <x v="582"/>
    <x v="3"/>
    <x v="7"/>
    <n v="777.60003662109295"/>
    <n v="543.40002441406205"/>
    <s v="EUR_COIN"/>
    <n v="15"/>
  </r>
  <r>
    <x v="583"/>
    <x v="3"/>
    <x v="7"/>
    <n v="711.20001220703102"/>
    <n v="519.40002441406205"/>
    <s v="EUR_COIN"/>
    <n v="20"/>
  </r>
  <r>
    <x v="584"/>
    <x v="3"/>
    <x v="7"/>
    <n v="668.79998779296795"/>
    <n v="504.20001220703102"/>
    <s v="EUR_COIN"/>
    <n v="16"/>
  </r>
  <r>
    <x v="585"/>
    <x v="3"/>
    <x v="7"/>
    <n v="648.79998779296795"/>
    <n v="498.60006713867102"/>
    <s v="EUR_COIN"/>
    <n v="16"/>
  </r>
  <r>
    <x v="586"/>
    <x v="3"/>
    <x v="7"/>
    <n v="636.79998779296795"/>
    <n v="497.80001831054602"/>
    <s v="EUR_COIN"/>
    <n v="18"/>
  </r>
  <r>
    <x v="587"/>
    <x v="3"/>
    <x v="7"/>
    <n v="632.79998779296795"/>
    <n v="497.80001831054602"/>
    <s v="EUR_COIN"/>
    <n v="10"/>
  </r>
  <r>
    <x v="588"/>
    <x v="3"/>
    <x v="7"/>
    <n v="630.40002441406205"/>
    <n v="497.80001831054602"/>
    <s v="EUR_COIN"/>
    <n v="17"/>
  </r>
  <r>
    <x v="589"/>
    <x v="3"/>
    <x v="7"/>
    <n v="628"/>
    <n v="497.80001831054602"/>
    <s v="EUR_COIN"/>
    <n v="23"/>
  </r>
  <r>
    <x v="590"/>
    <x v="3"/>
    <x v="7"/>
    <n v="626.40002441406205"/>
    <n v="497.80001831054602"/>
    <s v="EUR_COIN"/>
    <n v="14"/>
  </r>
  <r>
    <x v="591"/>
    <x v="3"/>
    <x v="7"/>
    <n v="625.60003662109295"/>
    <n v="497.80001831054602"/>
    <s v="EUR_COIN"/>
    <n v="17"/>
  </r>
  <r>
    <x v="592"/>
    <x v="3"/>
    <x v="7"/>
    <n v="624.79998779296795"/>
    <n v="497.80001831054602"/>
    <s v="EUR_COIN"/>
    <n v="17"/>
  </r>
  <r>
    <x v="593"/>
    <x v="3"/>
    <x v="7"/>
    <n v="622.40002441406205"/>
    <n v="497.80001831054602"/>
    <s v="EUR_COIN"/>
    <n v="19"/>
  </r>
  <r>
    <x v="594"/>
    <x v="3"/>
    <x v="7"/>
    <n v="620.79998779296795"/>
    <n v="497.80001831054602"/>
    <s v="EUR_COIN"/>
    <n v="13"/>
  </r>
  <r>
    <x v="595"/>
    <x v="3"/>
    <x v="7"/>
    <n v="616.79998779296795"/>
    <n v="498.60006713867102"/>
    <s v="EUR_COIN"/>
    <n v="15"/>
  </r>
  <r>
    <x v="596"/>
    <x v="3"/>
    <x v="7"/>
    <n v="611.20001220703102"/>
    <n v="498.60006713867102"/>
    <s v="EUR_COIN"/>
    <n v="20"/>
  </r>
  <r>
    <x v="597"/>
    <x v="3"/>
    <x v="7"/>
    <n v="603.20001220703102"/>
    <n v="498.60006713867102"/>
    <s v="EUR_COIN"/>
    <n v="16"/>
  </r>
  <r>
    <x v="598"/>
    <x v="3"/>
    <x v="7"/>
    <n v="596"/>
    <n v="497"/>
    <s v="EUR_COIN"/>
    <n v="18"/>
  </r>
  <r>
    <x v="599"/>
    <x v="3"/>
    <x v="7"/>
    <n v="592"/>
    <n v="495.39999389648398"/>
    <s v="EUR_COIN"/>
    <n v="15"/>
  </r>
  <r>
    <x v="600"/>
    <x v="3"/>
    <x v="7"/>
    <n v="587.20001220703102"/>
    <n v="493.80001831054602"/>
    <s v="EUR_COIN"/>
    <n v="10"/>
  </r>
  <r>
    <x v="601"/>
    <x v="3"/>
    <x v="7"/>
    <n v="581.60003662109295"/>
    <n v="490.60006713867102"/>
    <s v="EUR_COIN"/>
    <n v="21"/>
  </r>
  <r>
    <x v="602"/>
    <x v="3"/>
    <x v="7"/>
    <n v="575.20001220703102"/>
    <n v="485.80001831054602"/>
    <s v="EUR_COIN"/>
    <n v="20"/>
  </r>
  <r>
    <x v="603"/>
    <x v="3"/>
    <x v="7"/>
    <n v="571.20001220703102"/>
    <n v="483.39999389648398"/>
    <s v="EUR_COIN"/>
    <n v="15"/>
  </r>
  <r>
    <x v="604"/>
    <x v="3"/>
    <x v="7"/>
    <n v="568"/>
    <n v="481.80001831054602"/>
    <s v="EUR_COIN"/>
    <n v="15"/>
  </r>
  <r>
    <x v="605"/>
    <x v="3"/>
    <x v="7"/>
    <n v="565.60003662109295"/>
    <n v="480.20001220703102"/>
    <s v="EUR_COIN"/>
    <n v="20"/>
  </r>
  <r>
    <x v="606"/>
    <x v="3"/>
    <x v="7"/>
    <n v="563.20001220703102"/>
    <n v="480.20001220703102"/>
    <s v="EUR_COIN"/>
    <n v="17"/>
  </r>
  <r>
    <x v="607"/>
    <x v="3"/>
    <x v="7"/>
    <n v="560.79998779296795"/>
    <n v="480.20001220703102"/>
    <s v="EUR_COIN"/>
    <n v="17"/>
  </r>
  <r>
    <x v="608"/>
    <x v="3"/>
    <x v="7"/>
    <n v="559.20001220703102"/>
    <n v="480.20001220703102"/>
    <s v="EUR_COIN"/>
    <n v="11"/>
  </r>
  <r>
    <x v="609"/>
    <x v="3"/>
    <x v="7"/>
    <n v="556.79998779296795"/>
    <n v="480.20001220703102"/>
    <s v="EUR_COIN"/>
    <n v="20"/>
  </r>
  <r>
    <x v="610"/>
    <x v="3"/>
    <x v="7"/>
    <n v="554.40002441406205"/>
    <n v="480.20001220703102"/>
    <s v="EUR_COIN"/>
    <n v="14"/>
  </r>
  <r>
    <x v="611"/>
    <x v="3"/>
    <x v="7"/>
    <n v="552"/>
    <n v="480.20001220703102"/>
    <s v="EUR_COIN"/>
    <n v="21"/>
  </r>
  <r>
    <x v="612"/>
    <x v="3"/>
    <x v="7"/>
    <n v="550.40002441406205"/>
    <n v="480.20001220703102"/>
    <s v="EUR_COIN"/>
    <n v="15"/>
  </r>
  <r>
    <x v="613"/>
    <x v="3"/>
    <x v="7"/>
    <n v="548"/>
    <n v="480.20001220703102"/>
    <s v="EUR_COIN"/>
    <n v="20"/>
  </r>
  <r>
    <x v="614"/>
    <x v="3"/>
    <x v="7"/>
    <n v="546.40002441406205"/>
    <n v="480.20001220703102"/>
    <s v="EUR_COIN"/>
    <n v="16"/>
  </r>
  <r>
    <x v="615"/>
    <x v="3"/>
    <x v="7"/>
    <n v="544.79998779296795"/>
    <n v="480.20001220703102"/>
    <s v="EUR_COIN"/>
    <n v="9"/>
  </r>
  <r>
    <x v="616"/>
    <x v="3"/>
    <x v="7"/>
    <n v="542.40002441406205"/>
    <n v="480.20001220703102"/>
    <s v="EUR_COIN"/>
    <n v="19"/>
  </r>
  <r>
    <x v="617"/>
    <x v="3"/>
    <x v="7"/>
    <n v="540"/>
    <n v="480.20001220703102"/>
    <s v="EUR_COIN"/>
    <n v="21"/>
  </r>
  <r>
    <x v="618"/>
    <x v="3"/>
    <x v="7"/>
    <n v="538.40002441406205"/>
    <n v="480.20001220703102"/>
    <s v="EUR_COIN"/>
    <n v="14"/>
  </r>
  <r>
    <x v="619"/>
    <x v="3"/>
    <x v="7"/>
    <n v="536"/>
    <n v="480.20001220703102"/>
    <s v="EUR_COIN"/>
    <n v="21"/>
  </r>
  <r>
    <x v="620"/>
    <x v="3"/>
    <x v="7"/>
    <n v="533.60003662109295"/>
    <n v="480.20001220703102"/>
    <s v="EUR_COIN"/>
    <n v="15"/>
  </r>
  <r>
    <x v="621"/>
    <x v="3"/>
    <x v="7"/>
    <n v="532"/>
    <n v="480.20001220703102"/>
    <s v="EUR_COIN"/>
    <n v="18"/>
  </r>
  <r>
    <x v="622"/>
    <x v="3"/>
    <x v="7"/>
    <n v="530.40002441406205"/>
    <n v="480.20001220703102"/>
    <s v="EUR_COIN"/>
    <n v="12"/>
  </r>
  <r>
    <x v="623"/>
    <x v="3"/>
    <x v="7"/>
    <n v="528"/>
    <n v="480.20001220703102"/>
    <s v="EUR_COIN"/>
    <n v="17"/>
  </r>
  <r>
    <x v="624"/>
    <x v="3"/>
    <x v="7"/>
    <n v="525.60003662109295"/>
    <n v="480.20001220703102"/>
    <s v="EUR_COIN"/>
    <n v="19"/>
  </r>
  <r>
    <x v="625"/>
    <x v="3"/>
    <x v="7"/>
    <n v="524"/>
    <n v="480.20001220703102"/>
    <s v="EUR_COIN"/>
    <n v="19"/>
  </r>
  <r>
    <x v="626"/>
    <x v="4"/>
    <x v="7"/>
    <n v="524"/>
    <n v="480.20001220703102"/>
    <s v="EUR_COIN"/>
    <n v="5"/>
  </r>
  <r>
    <x v="627"/>
    <x v="2"/>
    <x v="7"/>
    <n v="1155.20007324218"/>
    <n v="613.79998779296795"/>
    <s v="EUR_COIN"/>
    <n v="1803"/>
  </r>
  <r>
    <x v="628"/>
    <x v="3"/>
    <x v="7"/>
    <n v="1151.20007324218"/>
    <n v="615.40002441406205"/>
    <s v="EUR_COIN"/>
    <n v="151"/>
  </r>
  <r>
    <x v="629"/>
    <x v="3"/>
    <x v="7"/>
    <n v="1148"/>
    <n v="615.40002441406205"/>
    <s v="EUR_COIN"/>
    <n v="2"/>
  </r>
  <r>
    <x v="630"/>
    <x v="3"/>
    <x v="7"/>
    <n v="1122.40002441406"/>
    <n v="624.20001220703102"/>
    <s v="EUR_COIN"/>
    <n v="17"/>
  </r>
  <r>
    <x v="631"/>
    <x v="3"/>
    <x v="7"/>
    <n v="1082.40002441406"/>
    <n v="632.20001220703102"/>
    <s v="EUR_COIN"/>
    <n v="18"/>
  </r>
  <r>
    <x v="632"/>
    <x v="3"/>
    <x v="7"/>
    <n v="1035.20007324218"/>
    <n v="636.20001220703102"/>
    <s v="EUR_COIN"/>
    <n v="16"/>
  </r>
  <r>
    <x v="633"/>
    <x v="3"/>
    <x v="7"/>
    <n v="963.20001220703102"/>
    <n v="637.79998779296795"/>
    <s v="EUR_COIN"/>
    <n v="19"/>
  </r>
  <r>
    <x v="634"/>
    <x v="3"/>
    <x v="7"/>
    <n v="903.20001220703102"/>
    <n v="636.20001220703102"/>
    <s v="EUR_COIN"/>
    <n v="17"/>
  </r>
  <r>
    <x v="635"/>
    <x v="3"/>
    <x v="7"/>
    <n v="825.60003662109295"/>
    <n v="629"/>
    <s v="EUR_COIN"/>
    <n v="18"/>
  </r>
  <r>
    <x v="636"/>
    <x v="3"/>
    <x v="7"/>
    <n v="774.40002441406205"/>
    <n v="625"/>
    <s v="EUR_COIN"/>
    <n v="17"/>
  </r>
  <r>
    <x v="637"/>
    <x v="3"/>
    <x v="7"/>
    <n v="736"/>
    <n v="622.60003662109295"/>
    <s v="EUR_COIN"/>
    <n v="13"/>
  </r>
  <r>
    <x v="638"/>
    <x v="3"/>
    <x v="7"/>
    <n v="689.60003662109295"/>
    <n v="620.20001220703102"/>
    <s v="EUR_COIN"/>
    <n v="16"/>
  </r>
  <r>
    <x v="639"/>
    <x v="3"/>
    <x v="7"/>
    <n v="654.40002441406205"/>
    <n v="621.79998779296795"/>
    <s v="EUR_COIN"/>
    <n v="19"/>
  </r>
  <r>
    <x v="640"/>
    <x v="3"/>
    <x v="7"/>
    <n v="631.20001220703102"/>
    <n v="624.20001220703102"/>
    <s v="EUR_COIN"/>
    <n v="16"/>
  </r>
  <r>
    <x v="641"/>
    <x v="3"/>
    <x v="7"/>
    <n v="616.79998779296795"/>
    <n v="625"/>
    <s v="EUR_COIN"/>
    <n v="19"/>
  </r>
  <r>
    <x v="642"/>
    <x v="3"/>
    <x v="7"/>
    <n v="609.60003662109295"/>
    <n v="625"/>
    <s v="EUR_COIN"/>
    <n v="16"/>
  </r>
  <r>
    <x v="643"/>
    <x v="3"/>
    <x v="7"/>
    <n v="605.60003662109295"/>
    <n v="625"/>
    <s v="EUR_COIN"/>
    <n v="9"/>
  </r>
  <r>
    <x v="644"/>
    <x v="3"/>
    <x v="7"/>
    <n v="600"/>
    <n v="624.20001220703102"/>
    <s v="EUR_COIN"/>
    <n v="20"/>
  </r>
  <r>
    <x v="645"/>
    <x v="3"/>
    <x v="7"/>
    <n v="596"/>
    <n v="624.20001220703102"/>
    <s v="EUR_COIN"/>
    <n v="16"/>
  </r>
  <r>
    <x v="646"/>
    <x v="3"/>
    <x v="7"/>
    <n v="591.20001220703102"/>
    <n v="623.40002441406205"/>
    <s v="EUR_COIN"/>
    <n v="19"/>
  </r>
  <r>
    <x v="647"/>
    <x v="3"/>
    <x v="7"/>
    <n v="587.20001220703102"/>
    <n v="622.60003662109295"/>
    <s v="EUR_COIN"/>
    <n v="17"/>
  </r>
  <r>
    <x v="648"/>
    <x v="3"/>
    <x v="7"/>
    <n v="578.40002441406205"/>
    <n v="622.60003662109295"/>
    <s v="EUR_COIN"/>
    <n v="19"/>
  </r>
  <r>
    <x v="649"/>
    <x v="3"/>
    <x v="7"/>
    <n v="568.79998779296795"/>
    <n v="623.40002441406205"/>
    <s v="EUR_COIN"/>
    <n v="17"/>
  </r>
  <r>
    <x v="650"/>
    <x v="3"/>
    <x v="7"/>
    <n v="557.60003662109295"/>
    <n v="624.20001220703102"/>
    <s v="EUR_COIN"/>
    <n v="17"/>
  </r>
  <r>
    <x v="651"/>
    <x v="3"/>
    <x v="7"/>
    <n v="552"/>
    <n v="625"/>
    <s v="EUR_COIN"/>
    <n v="10"/>
  </r>
  <r>
    <x v="652"/>
    <x v="3"/>
    <x v="7"/>
    <n v="544.79998779296795"/>
    <n v="627.40002441406205"/>
    <s v="EUR_COIN"/>
    <n v="20"/>
  </r>
  <r>
    <x v="653"/>
    <x v="3"/>
    <x v="7"/>
    <n v="540"/>
    <n v="629"/>
    <s v="EUR_COIN"/>
    <n v="14"/>
  </r>
  <r>
    <x v="654"/>
    <x v="3"/>
    <x v="7"/>
    <n v="536"/>
    <n v="629.79998779296795"/>
    <s v="EUR_COIN"/>
    <n v="21"/>
  </r>
  <r>
    <x v="655"/>
    <x v="3"/>
    <x v="7"/>
    <n v="533.60003662109295"/>
    <n v="629.79998779296795"/>
    <s v="EUR_COIN"/>
    <n v="15"/>
  </r>
  <r>
    <x v="656"/>
    <x v="3"/>
    <x v="7"/>
    <n v="532"/>
    <n v="629.79998779296795"/>
    <s v="EUR_COIN"/>
    <n v="17"/>
  </r>
  <r>
    <x v="657"/>
    <x v="3"/>
    <x v="7"/>
    <n v="529.60003662109295"/>
    <n v="629.79998779296795"/>
    <s v="EUR_COIN"/>
    <n v="18"/>
  </r>
  <r>
    <x v="658"/>
    <x v="3"/>
    <x v="7"/>
    <n v="528"/>
    <n v="629.79998779296795"/>
    <s v="EUR_COIN"/>
    <n v="11"/>
  </r>
  <r>
    <x v="659"/>
    <x v="3"/>
    <x v="7"/>
    <n v="525.60003662109295"/>
    <n v="629.79998779296795"/>
    <s v="EUR_COIN"/>
    <n v="24"/>
  </r>
  <r>
    <x v="660"/>
    <x v="3"/>
    <x v="7"/>
    <n v="524"/>
    <n v="629.79998779296795"/>
    <s v="EUR_COIN"/>
    <n v="10"/>
  </r>
  <r>
    <x v="661"/>
    <x v="3"/>
    <x v="7"/>
    <n v="521.60003662109295"/>
    <n v="629.79998779296795"/>
    <s v="EUR_COIN"/>
    <n v="20"/>
  </r>
  <r>
    <x v="662"/>
    <x v="3"/>
    <x v="7"/>
    <n v="519.20001220703102"/>
    <n v="629.79998779296795"/>
    <s v="EUR_COIN"/>
    <n v="15"/>
  </r>
  <r>
    <x v="663"/>
    <x v="3"/>
    <x v="7"/>
    <n v="517.60003662109295"/>
    <n v="629.79998779296795"/>
    <s v="EUR_COIN"/>
    <n v="20"/>
  </r>
  <r>
    <x v="664"/>
    <x v="3"/>
    <x v="7"/>
    <n v="515.20001220703102"/>
    <n v="629.79998779296795"/>
    <s v="EUR_COIN"/>
    <n v="16"/>
  </r>
  <r>
    <x v="665"/>
    <x v="3"/>
    <x v="7"/>
    <n v="513.60003662109295"/>
    <n v="629.79998779296795"/>
    <s v="EUR_COIN"/>
    <n v="17"/>
  </r>
  <r>
    <x v="666"/>
    <x v="3"/>
    <x v="7"/>
    <n v="512"/>
    <n v="629.79998779296795"/>
    <s v="EUR_COIN"/>
    <n v="18"/>
  </r>
  <r>
    <x v="667"/>
    <x v="4"/>
    <x v="7"/>
    <n v="512"/>
    <n v="629.79998779296795"/>
    <s v="EUR_COIN"/>
    <n v="9"/>
  </r>
  <r>
    <x v="668"/>
    <x v="2"/>
    <x v="8"/>
    <n v="921.60003662109295"/>
    <n v="172.19999694824199"/>
    <s v="EUR_COIN"/>
    <n v="1009"/>
  </r>
  <r>
    <x v="669"/>
    <x v="3"/>
    <x v="8"/>
    <n v="915.20001220703102"/>
    <n v="175.40000915527301"/>
    <s v="EUR_COIN"/>
    <n v="138"/>
  </r>
  <r>
    <x v="670"/>
    <x v="3"/>
    <x v="8"/>
    <n v="905.60003662109295"/>
    <n v="184.19999694824199"/>
    <s v="EUR_COIN"/>
    <n v="10"/>
  </r>
  <r>
    <x v="671"/>
    <x v="3"/>
    <x v="8"/>
    <n v="884"/>
    <n v="205.800033569335"/>
    <s v="EUR_COIN"/>
    <n v="15"/>
  </r>
  <r>
    <x v="672"/>
    <x v="3"/>
    <x v="8"/>
    <n v="836.79998779296795"/>
    <n v="233"/>
    <s v="EUR_COIN"/>
    <n v="19"/>
  </r>
  <r>
    <x v="673"/>
    <x v="3"/>
    <x v="8"/>
    <n v="794.40002441406205"/>
    <n v="254.600006103515"/>
    <s v="EUR_COIN"/>
    <n v="17"/>
  </r>
  <r>
    <x v="674"/>
    <x v="3"/>
    <x v="8"/>
    <n v="761.60003662109295"/>
    <n v="266.600006103515"/>
    <s v="EUR_COIN"/>
    <n v="9"/>
  </r>
  <r>
    <x v="675"/>
    <x v="3"/>
    <x v="8"/>
    <n v="705.60003662109295"/>
    <n v="281.80001831054602"/>
    <s v="EUR_COIN"/>
    <n v="20"/>
  </r>
  <r>
    <x v="676"/>
    <x v="3"/>
    <x v="8"/>
    <n v="652"/>
    <n v="291.39999389648398"/>
    <s v="EUR_COIN"/>
    <n v="20"/>
  </r>
  <r>
    <x v="677"/>
    <x v="3"/>
    <x v="8"/>
    <n v="601.60003662109295"/>
    <n v="301.80001831054602"/>
    <s v="EUR_COIN"/>
    <n v="15"/>
  </r>
  <r>
    <x v="678"/>
    <x v="3"/>
    <x v="8"/>
    <n v="569.60003662109295"/>
    <n v="312.20001220703102"/>
    <s v="EUR_COIN"/>
    <n v="16"/>
  </r>
  <r>
    <x v="679"/>
    <x v="3"/>
    <x v="8"/>
    <n v="537.60003662109295"/>
    <n v="325.80001831054602"/>
    <s v="EUR_COIN"/>
    <n v="20"/>
  </r>
  <r>
    <x v="680"/>
    <x v="3"/>
    <x v="8"/>
    <n v="521.60003662109295"/>
    <n v="335.39999389648398"/>
    <s v="EUR_COIN"/>
    <n v="16"/>
  </r>
  <r>
    <x v="681"/>
    <x v="3"/>
    <x v="8"/>
    <n v="512.79998779296795"/>
    <n v="341.80001831054602"/>
    <s v="EUR_COIN"/>
    <n v="12"/>
  </r>
  <r>
    <x v="682"/>
    <x v="3"/>
    <x v="8"/>
    <n v="504"/>
    <n v="347.39999389648398"/>
    <s v="EUR_COIN"/>
    <n v="16"/>
  </r>
  <r>
    <x v="683"/>
    <x v="3"/>
    <x v="8"/>
    <n v="499.20001220703102"/>
    <n v="350.600006103515"/>
    <s v="EUR_COIN"/>
    <n v="19"/>
  </r>
  <r>
    <x v="684"/>
    <x v="3"/>
    <x v="8"/>
    <n v="496.80001831054602"/>
    <n v="353.80001831054602"/>
    <s v="EUR_COIN"/>
    <n v="16"/>
  </r>
  <r>
    <x v="685"/>
    <x v="3"/>
    <x v="8"/>
    <n v="494.39999389648398"/>
    <n v="357"/>
    <s v="EUR_COIN"/>
    <n v="18"/>
  </r>
  <r>
    <x v="686"/>
    <x v="3"/>
    <x v="8"/>
    <n v="492.80001831054602"/>
    <n v="362.600006103515"/>
    <s v="EUR_COIN"/>
    <n v="18"/>
  </r>
  <r>
    <x v="687"/>
    <x v="3"/>
    <x v="8"/>
    <n v="491.20001220703102"/>
    <n v="370.600006103515"/>
    <s v="EUR_COIN"/>
    <n v="18"/>
  </r>
  <r>
    <x v="688"/>
    <x v="3"/>
    <x v="8"/>
    <n v="488"/>
    <n v="377"/>
    <s v="EUR_COIN"/>
    <n v="11"/>
  </r>
  <r>
    <x v="689"/>
    <x v="3"/>
    <x v="8"/>
    <n v="486.39999389648398"/>
    <n v="388.20001220703102"/>
    <s v="EUR_COIN"/>
    <n v="19"/>
  </r>
  <r>
    <x v="690"/>
    <x v="3"/>
    <x v="8"/>
    <n v="484"/>
    <n v="397.80001831054602"/>
    <s v="EUR_COIN"/>
    <n v="17"/>
  </r>
  <r>
    <x v="691"/>
    <x v="3"/>
    <x v="8"/>
    <n v="482.39999389648398"/>
    <n v="404.20001220703102"/>
    <s v="EUR_COIN"/>
    <n v="17"/>
  </r>
  <r>
    <x v="692"/>
    <x v="3"/>
    <x v="8"/>
    <n v="482.39999389648398"/>
    <n v="408.20001220703102"/>
    <s v="EUR_COIN"/>
    <n v="19"/>
  </r>
  <r>
    <x v="693"/>
    <x v="3"/>
    <x v="8"/>
    <n v="482.39999389648398"/>
    <n v="412.20001220703102"/>
    <s v="EUR_COIN"/>
    <n v="17"/>
  </r>
  <r>
    <x v="694"/>
    <x v="3"/>
    <x v="8"/>
    <n v="483.20001220703102"/>
    <n v="413.80001831054602"/>
    <s v="EUR_COIN"/>
    <n v="10"/>
  </r>
  <r>
    <x v="695"/>
    <x v="3"/>
    <x v="8"/>
    <n v="484"/>
    <n v="417"/>
    <s v="EUR_COIN"/>
    <n v="21"/>
  </r>
  <r>
    <x v="696"/>
    <x v="3"/>
    <x v="8"/>
    <n v="484.80001831054602"/>
    <n v="419.39999389648398"/>
    <s v="EUR_COIN"/>
    <n v="15"/>
  </r>
  <r>
    <x v="697"/>
    <x v="3"/>
    <x v="8"/>
    <n v="484.80001831054602"/>
    <n v="421.80001831054602"/>
    <s v="EUR_COIN"/>
    <n v="17"/>
  </r>
  <r>
    <x v="698"/>
    <x v="3"/>
    <x v="8"/>
    <n v="485.600006103515"/>
    <n v="424.20001220703102"/>
    <s v="EUR_COIN"/>
    <n v="18"/>
  </r>
  <r>
    <x v="699"/>
    <x v="3"/>
    <x v="8"/>
    <n v="486.39999389648398"/>
    <n v="427.39999389648398"/>
    <s v="EUR_COIN"/>
    <n v="19"/>
  </r>
  <r>
    <x v="700"/>
    <x v="3"/>
    <x v="8"/>
    <n v="488"/>
    <n v="428.20001220703102"/>
    <s v="EUR_COIN"/>
    <n v="9"/>
  </r>
  <r>
    <x v="701"/>
    <x v="3"/>
    <x v="8"/>
    <n v="488"/>
    <n v="429.80001831054602"/>
    <s v="EUR_COIN"/>
    <n v="12"/>
  </r>
  <r>
    <x v="702"/>
    <x v="3"/>
    <x v="8"/>
    <n v="488"/>
    <n v="429"/>
    <s v="EUR_COIN"/>
    <n v="51"/>
  </r>
  <r>
    <x v="703"/>
    <x v="4"/>
    <x v="8"/>
    <n v="488"/>
    <n v="429"/>
    <s v="EUR_COIN"/>
    <n v="9"/>
  </r>
  <r>
    <x v="704"/>
    <x v="2"/>
    <x v="9"/>
    <n v="944.79998779296795"/>
    <n v="597.79998779296795"/>
    <s v="EUR_COIN"/>
    <n v="782"/>
  </r>
  <r>
    <x v="705"/>
    <x v="4"/>
    <x v="9"/>
    <n v="944.79998779296795"/>
    <n v="597.79998779296795"/>
    <s v="EUR_COIN"/>
    <n v="24"/>
  </r>
  <r>
    <x v="706"/>
    <x v="2"/>
    <x v="9"/>
    <n v="944.79998779296795"/>
    <n v="597.79998779296795"/>
    <s v="EUR_COIN"/>
    <n v="181"/>
  </r>
  <r>
    <x v="707"/>
    <x v="3"/>
    <x v="9"/>
    <n v="943.20001220703102"/>
    <n v="597.79998779296795"/>
    <s v="EUR_COIN"/>
    <n v="129"/>
  </r>
  <r>
    <x v="708"/>
    <x v="3"/>
    <x v="9"/>
    <n v="928"/>
    <n v="599.40002441406205"/>
    <s v="EUR_COIN"/>
    <n v="16"/>
  </r>
  <r>
    <x v="709"/>
    <x v="3"/>
    <x v="9"/>
    <n v="894.40002441406205"/>
    <n v="605.79998779296795"/>
    <s v="EUR_COIN"/>
    <n v="19"/>
  </r>
  <r>
    <x v="710"/>
    <x v="3"/>
    <x v="9"/>
    <n v="853.60003662109295"/>
    <n v="612.20001220703102"/>
    <s v="EUR_COIN"/>
    <n v="17"/>
  </r>
  <r>
    <x v="711"/>
    <x v="3"/>
    <x v="9"/>
    <n v="813.60003662109295"/>
    <n v="617.79998779296795"/>
    <s v="EUR_COIN"/>
    <n v="13"/>
  </r>
  <r>
    <x v="712"/>
    <x v="3"/>
    <x v="9"/>
    <n v="737.60003662109295"/>
    <n v="625"/>
    <s v="EUR_COIN"/>
    <n v="15"/>
  </r>
  <r>
    <x v="713"/>
    <x v="3"/>
    <x v="9"/>
    <n v="658.40002441406205"/>
    <n v="631.40002441406205"/>
    <s v="EUR_COIN"/>
    <n v="19"/>
  </r>
  <r>
    <x v="714"/>
    <x v="3"/>
    <x v="9"/>
    <n v="580"/>
    <n v="634.60003662109295"/>
    <s v="EUR_COIN"/>
    <n v="16"/>
  </r>
  <r>
    <x v="715"/>
    <x v="3"/>
    <x v="9"/>
    <n v="512"/>
    <n v="636.20001220703102"/>
    <s v="EUR_COIN"/>
    <n v="19"/>
  </r>
  <r>
    <x v="716"/>
    <x v="3"/>
    <x v="9"/>
    <n v="459.20001220703102"/>
    <n v="633.79998779296795"/>
    <s v="EUR_COIN"/>
    <n v="17"/>
  </r>
  <r>
    <x v="717"/>
    <x v="3"/>
    <x v="9"/>
    <n v="424"/>
    <n v="626.60003662109295"/>
    <s v="EUR_COIN"/>
    <n v="16"/>
  </r>
  <r>
    <x v="718"/>
    <x v="3"/>
    <x v="9"/>
    <n v="395.20001220703102"/>
    <n v="621"/>
    <s v="EUR_COIN"/>
    <n v="18"/>
  </r>
  <r>
    <x v="719"/>
    <x v="3"/>
    <x v="9"/>
    <n v="380"/>
    <n v="614.60003662109295"/>
    <s v="EUR_COIN"/>
    <n v="18"/>
  </r>
  <r>
    <x v="720"/>
    <x v="3"/>
    <x v="9"/>
    <n v="374.39999389648398"/>
    <n v="612.20001220703102"/>
    <s v="EUR_COIN"/>
    <n v="13"/>
  </r>
  <r>
    <x v="721"/>
    <x v="3"/>
    <x v="9"/>
    <n v="370.39999389648398"/>
    <n v="610.60003662109295"/>
    <s v="EUR_COIN"/>
    <n v="13"/>
  </r>
  <r>
    <x v="722"/>
    <x v="3"/>
    <x v="9"/>
    <n v="366.39999389648398"/>
    <n v="609.79998779296795"/>
    <s v="EUR_COIN"/>
    <n v="21"/>
  </r>
  <r>
    <x v="723"/>
    <x v="3"/>
    <x v="9"/>
    <n v="364"/>
    <n v="609.79998779296795"/>
    <s v="EUR_COIN"/>
    <n v="15"/>
  </r>
  <r>
    <x v="724"/>
    <x v="3"/>
    <x v="9"/>
    <n v="360.80001831054602"/>
    <n v="609"/>
    <s v="EUR_COIN"/>
    <n v="17"/>
  </r>
  <r>
    <x v="725"/>
    <x v="3"/>
    <x v="9"/>
    <n v="358.39999389648398"/>
    <n v="608.20001220703102"/>
    <s v="EUR_COIN"/>
    <n v="19"/>
  </r>
  <r>
    <x v="726"/>
    <x v="3"/>
    <x v="9"/>
    <n v="356.80001831054602"/>
    <n v="607.40002441406205"/>
    <s v="EUR_COIN"/>
    <n v="16"/>
  </r>
  <r>
    <x v="727"/>
    <x v="3"/>
    <x v="9"/>
    <n v="355.20001220703102"/>
    <n v="607.40002441406205"/>
    <s v="EUR_COIN"/>
    <n v="13"/>
  </r>
  <r>
    <x v="728"/>
    <x v="3"/>
    <x v="9"/>
    <n v="352.80001831054602"/>
    <n v="607.40002441406205"/>
    <s v="EUR_COIN"/>
    <n v="15"/>
  </r>
  <r>
    <x v="729"/>
    <x v="3"/>
    <x v="9"/>
    <n v="350.39999389648398"/>
    <n v="607.40002441406205"/>
    <s v="EUR_COIN"/>
    <n v="20"/>
  </r>
  <r>
    <x v="730"/>
    <x v="3"/>
    <x v="9"/>
    <n v="348.80001831054602"/>
    <n v="607.40002441406205"/>
    <s v="EUR_COIN"/>
    <n v="15"/>
  </r>
  <r>
    <x v="731"/>
    <x v="3"/>
    <x v="9"/>
    <n v="346.39999389648398"/>
    <n v="607.40002441406205"/>
    <s v="EUR_COIN"/>
    <n v="20"/>
  </r>
  <r>
    <x v="732"/>
    <x v="3"/>
    <x v="9"/>
    <n v="344"/>
    <n v="607.40002441406205"/>
    <s v="EUR_COIN"/>
    <n v="16"/>
  </r>
  <r>
    <x v="733"/>
    <x v="4"/>
    <x v="9"/>
    <n v="344"/>
    <n v="607.40002441406205"/>
    <s v="EUR_COIN"/>
    <n v="9"/>
  </r>
  <r>
    <x v="734"/>
    <x v="2"/>
    <x v="10"/>
    <n v="1107.20007324218"/>
    <n v="421"/>
    <s v="EUR_COIN"/>
    <n v="859"/>
  </r>
  <r>
    <x v="735"/>
    <x v="3"/>
    <x v="10"/>
    <n v="1100.80004882812"/>
    <n v="422.600006103515"/>
    <s v="EUR_COIN"/>
    <n v="131"/>
  </r>
  <r>
    <x v="736"/>
    <x v="3"/>
    <x v="10"/>
    <n v="1097.59997558593"/>
    <n v="424.20001220703102"/>
    <s v="EUR_COIN"/>
    <n v="1"/>
  </r>
  <r>
    <x v="737"/>
    <x v="3"/>
    <x v="10"/>
    <n v="1072"/>
    <n v="437.80001831054602"/>
    <s v="EUR_COIN"/>
    <n v="20"/>
  </r>
  <r>
    <x v="738"/>
    <x v="3"/>
    <x v="10"/>
    <n v="1039.20007324218"/>
    <n v="452.20001220703102"/>
    <s v="EUR_COIN"/>
    <n v="14"/>
  </r>
  <r>
    <x v="739"/>
    <x v="3"/>
    <x v="10"/>
    <n v="986.40002441406205"/>
    <n v="473.80001831054602"/>
    <s v="EUR_COIN"/>
    <n v="19"/>
  </r>
  <r>
    <x v="740"/>
    <x v="3"/>
    <x v="10"/>
    <n v="919.20001220703102"/>
    <n v="499.39999389648398"/>
    <s v="EUR_COIN"/>
    <n v="17"/>
  </r>
  <r>
    <x v="741"/>
    <x v="3"/>
    <x v="10"/>
    <n v="872.79998779296795"/>
    <n v="512.20001220703102"/>
    <s v="EUR_COIN"/>
    <n v="10"/>
  </r>
  <r>
    <x v="742"/>
    <x v="3"/>
    <x v="10"/>
    <n v="800.79998779296795"/>
    <n v="530.60003662109295"/>
    <s v="EUR_COIN"/>
    <n v="19"/>
  </r>
  <r>
    <x v="743"/>
    <x v="3"/>
    <x v="10"/>
    <n v="736.79998779296795"/>
    <n v="548.20001220703102"/>
    <s v="EUR_COIN"/>
    <n v="21"/>
  </r>
  <r>
    <x v="744"/>
    <x v="3"/>
    <x v="10"/>
    <n v="680"/>
    <n v="563.40002441406205"/>
    <s v="EUR_COIN"/>
    <n v="15"/>
  </r>
  <r>
    <x v="745"/>
    <x v="3"/>
    <x v="10"/>
    <n v="644.79998779296795"/>
    <n v="572.20001220703102"/>
    <s v="EUR_COIN"/>
    <n v="15"/>
  </r>
  <r>
    <x v="746"/>
    <x v="3"/>
    <x v="10"/>
    <n v="612"/>
    <n v="578.60003662109295"/>
    <s v="EUR_COIN"/>
    <n v="19"/>
  </r>
  <r>
    <x v="747"/>
    <x v="3"/>
    <x v="10"/>
    <n v="598.40002441406205"/>
    <n v="583.40002441406205"/>
    <s v="EUR_COIN"/>
    <n v="17"/>
  </r>
  <r>
    <x v="748"/>
    <x v="3"/>
    <x v="10"/>
    <n v="591.20001220703102"/>
    <n v="585"/>
    <s v="EUR_COIN"/>
    <n v="14"/>
  </r>
  <r>
    <x v="749"/>
    <x v="3"/>
    <x v="10"/>
    <n v="582.40002441406205"/>
    <n v="593"/>
    <s v="EUR_COIN"/>
    <n v="14"/>
  </r>
  <r>
    <x v="750"/>
    <x v="3"/>
    <x v="10"/>
    <n v="575.20001220703102"/>
    <n v="599.40002441406205"/>
    <s v="EUR_COIN"/>
    <n v="20"/>
  </r>
  <r>
    <x v="751"/>
    <x v="3"/>
    <x v="10"/>
    <n v="569.60003662109295"/>
    <n v="607.40002441406205"/>
    <s v="EUR_COIN"/>
    <n v="16"/>
  </r>
  <r>
    <x v="752"/>
    <x v="3"/>
    <x v="10"/>
    <n v="564"/>
    <n v="614.60003662109295"/>
    <s v="EUR_COIN"/>
    <n v="19"/>
  </r>
  <r>
    <x v="753"/>
    <x v="3"/>
    <x v="10"/>
    <n v="560"/>
    <n v="620.20001220703102"/>
    <s v="EUR_COIN"/>
    <n v="16"/>
  </r>
  <r>
    <x v="754"/>
    <x v="3"/>
    <x v="10"/>
    <n v="556.79998779296795"/>
    <n v="625"/>
    <s v="EUR_COIN"/>
    <n v="17"/>
  </r>
  <r>
    <x v="755"/>
    <x v="3"/>
    <x v="10"/>
    <n v="551.20001220703102"/>
    <n v="631.40002441406205"/>
    <s v="EUR_COIN"/>
    <n v="18"/>
  </r>
  <r>
    <x v="756"/>
    <x v="3"/>
    <x v="10"/>
    <n v="548"/>
    <n v="635.40002441406205"/>
    <s v="EUR_COIN"/>
    <n v="9"/>
  </r>
  <r>
    <x v="757"/>
    <x v="3"/>
    <x v="10"/>
    <n v="543.20001220703102"/>
    <n v="640.20001220703102"/>
    <s v="EUR_COIN"/>
    <n v="20"/>
  </r>
  <r>
    <x v="758"/>
    <x v="3"/>
    <x v="10"/>
    <n v="539.20001220703102"/>
    <n v="644.20001220703102"/>
    <s v="EUR_COIN"/>
    <n v="16"/>
  </r>
  <r>
    <x v="759"/>
    <x v="3"/>
    <x v="10"/>
    <n v="537.60003662109295"/>
    <n v="647.40002441406205"/>
    <s v="EUR_COIN"/>
    <n v="18"/>
  </r>
  <r>
    <x v="760"/>
    <x v="3"/>
    <x v="10"/>
    <n v="537.60003662109295"/>
    <n v="649"/>
    <s v="EUR_COIN"/>
    <n v="16"/>
  </r>
  <r>
    <x v="761"/>
    <x v="3"/>
    <x v="10"/>
    <n v="537.60003662109295"/>
    <n v="651.40002441406205"/>
    <s v="EUR_COIN"/>
    <n v="18"/>
  </r>
  <r>
    <x v="762"/>
    <x v="3"/>
    <x v="10"/>
    <n v="539.20001220703102"/>
    <n v="654.60003662109295"/>
    <s v="EUR_COIN"/>
    <n v="17"/>
  </r>
  <r>
    <x v="763"/>
    <x v="3"/>
    <x v="10"/>
    <n v="540.79998779296795"/>
    <n v="657"/>
    <s v="EUR_COIN"/>
    <n v="10"/>
  </r>
  <r>
    <x v="764"/>
    <x v="4"/>
    <x v="10"/>
    <n v="540.79998779296795"/>
    <n v="657"/>
    <s v="EUR_COIN"/>
    <n v="10"/>
  </r>
  <r>
    <x v="765"/>
    <x v="2"/>
    <x v="10"/>
    <n v="1185.59997558593"/>
    <n v="417.80001831054602"/>
    <s v="EUR_COIN"/>
    <n v="1178"/>
  </r>
  <r>
    <x v="766"/>
    <x v="3"/>
    <x v="10"/>
    <n v="1183.20007324218"/>
    <n v="418.600006103515"/>
    <s v="EUR_COIN"/>
    <n v="128"/>
  </r>
  <r>
    <x v="767"/>
    <x v="3"/>
    <x v="10"/>
    <n v="1163.20007324218"/>
    <n v="427.39999389648398"/>
    <s v="EUR_COIN"/>
    <n v="4"/>
  </r>
  <r>
    <x v="768"/>
    <x v="3"/>
    <x v="10"/>
    <n v="1116"/>
    <n v="453"/>
    <s v="EUR_COIN"/>
    <n v="21"/>
  </r>
  <r>
    <x v="769"/>
    <x v="3"/>
    <x v="10"/>
    <n v="1059.20007324218"/>
    <n v="482.60006713867102"/>
    <s v="EUR_COIN"/>
    <n v="18"/>
  </r>
  <r>
    <x v="770"/>
    <x v="3"/>
    <x v="10"/>
    <n v="1000"/>
    <n v="510.60006713867102"/>
    <s v="EUR_COIN"/>
    <n v="14"/>
  </r>
  <r>
    <x v="771"/>
    <x v="3"/>
    <x v="10"/>
    <n v="930.40002441406205"/>
    <n v="535.40002441406205"/>
    <s v="EUR_COIN"/>
    <n v="18"/>
  </r>
  <r>
    <x v="772"/>
    <x v="3"/>
    <x v="10"/>
    <n v="889.60003662109295"/>
    <n v="547.40002441406205"/>
    <s v="EUR_COIN"/>
    <n v="10"/>
  </r>
  <r>
    <x v="773"/>
    <x v="3"/>
    <x v="10"/>
    <n v="828.79998779296795"/>
    <n v="564.20001220703102"/>
    <s v="EUR_COIN"/>
    <n v="19"/>
  </r>
  <r>
    <x v="774"/>
    <x v="3"/>
    <x v="10"/>
    <n v="776.79998779296795"/>
    <n v="581"/>
    <s v="EUR_COIN"/>
    <n v="20"/>
  </r>
  <r>
    <x v="775"/>
    <x v="3"/>
    <x v="10"/>
    <n v="739.20001220703102"/>
    <n v="593.79998779296795"/>
    <s v="EUR_COIN"/>
    <n v="15"/>
  </r>
  <r>
    <x v="776"/>
    <x v="3"/>
    <x v="10"/>
    <n v="717.60003662109295"/>
    <n v="601"/>
    <s v="EUR_COIN"/>
    <n v="16"/>
  </r>
  <r>
    <x v="777"/>
    <x v="3"/>
    <x v="10"/>
    <n v="700.79998779296795"/>
    <n v="612.20001220703102"/>
    <s v="EUR_COIN"/>
    <n v="19"/>
  </r>
  <r>
    <x v="778"/>
    <x v="3"/>
    <x v="10"/>
    <n v="692"/>
    <n v="618.60003662109295"/>
    <s v="EUR_COIN"/>
    <n v="17"/>
  </r>
  <r>
    <x v="779"/>
    <x v="3"/>
    <x v="10"/>
    <n v="681.60003662109295"/>
    <n v="629"/>
    <s v="EUR_COIN"/>
    <n v="18"/>
  </r>
  <r>
    <x v="780"/>
    <x v="3"/>
    <x v="10"/>
    <n v="677.60003662109295"/>
    <n v="633.79998779296795"/>
    <s v="EUR_COIN"/>
    <n v="10"/>
  </r>
  <r>
    <x v="781"/>
    <x v="3"/>
    <x v="10"/>
    <n v="673.60003662109295"/>
    <n v="639.40002441406205"/>
    <s v="EUR_COIN"/>
    <n v="20"/>
  </r>
  <r>
    <x v="782"/>
    <x v="3"/>
    <x v="10"/>
    <n v="672"/>
    <n v="642.60003662109295"/>
    <s v="EUR_COIN"/>
    <n v="16"/>
  </r>
  <r>
    <x v="783"/>
    <x v="3"/>
    <x v="10"/>
    <n v="670.40002441406205"/>
    <n v="645.79998779296795"/>
    <s v="EUR_COIN"/>
    <n v="19"/>
  </r>
  <r>
    <x v="784"/>
    <x v="3"/>
    <x v="10"/>
    <n v="668.79998779296795"/>
    <n v="649.79998779296795"/>
    <s v="EUR_COIN"/>
    <n v="16"/>
  </r>
  <r>
    <x v="785"/>
    <x v="3"/>
    <x v="10"/>
    <n v="668.79998779296795"/>
    <n v="653.79998779296795"/>
    <s v="EUR_COIN"/>
    <n v="17"/>
  </r>
  <r>
    <x v="786"/>
    <x v="3"/>
    <x v="10"/>
    <n v="667.20001220703102"/>
    <n v="661"/>
    <s v="EUR_COIN"/>
    <n v="17"/>
  </r>
  <r>
    <x v="787"/>
    <x v="3"/>
    <x v="10"/>
    <n v="664.79998779296795"/>
    <n v="665.79998779296795"/>
    <s v="EUR_COIN"/>
    <n v="18"/>
  </r>
  <r>
    <x v="788"/>
    <x v="3"/>
    <x v="10"/>
    <n v="664.79998779296795"/>
    <n v="668.20001220703102"/>
    <s v="EUR_COIN"/>
    <n v="13"/>
  </r>
  <r>
    <x v="789"/>
    <x v="3"/>
    <x v="10"/>
    <n v="664.79998779296795"/>
    <n v="671.40002441406205"/>
    <s v="EUR_COIN"/>
    <n v="15"/>
  </r>
  <r>
    <x v="790"/>
    <x v="3"/>
    <x v="10"/>
    <n v="664.79998779296795"/>
    <n v="673.79998779296795"/>
    <s v="EUR_COIN"/>
    <n v="20"/>
  </r>
  <r>
    <x v="791"/>
    <x v="4"/>
    <x v="10"/>
    <n v="664.79998779296795"/>
    <n v="673.79998779296795"/>
    <s v="EUR_COIN"/>
    <n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1">
  <r>
    <n v="0"/>
    <x v="0"/>
    <x v="0"/>
    <n v="0"/>
    <n v="0"/>
  </r>
  <r>
    <n v="9775"/>
    <x v="1"/>
    <x v="1"/>
    <n v="928.79998779296795"/>
    <n v="404.20001220703102"/>
  </r>
  <r>
    <n v="9915"/>
    <x v="2"/>
    <x v="1"/>
    <n v="925.60003662109295"/>
    <n v="405"/>
  </r>
  <r>
    <n v="9927"/>
    <x v="2"/>
    <x v="1"/>
    <n v="912.79998779296795"/>
    <n v="412.20001220703102"/>
  </r>
  <r>
    <n v="9943"/>
    <x v="2"/>
    <x v="1"/>
    <n v="888"/>
    <n v="430.600006103515"/>
  </r>
  <r>
    <n v="9960"/>
    <x v="2"/>
    <x v="1"/>
    <n v="858.40002441406205"/>
    <n v="450.60006713867102"/>
  </r>
  <r>
    <n v="9978"/>
    <x v="2"/>
    <x v="1"/>
    <n v="821.60003662109295"/>
    <n v="476.20001220703102"/>
  </r>
  <r>
    <n v="9988"/>
    <x v="2"/>
    <x v="1"/>
    <n v="800"/>
    <n v="490.60006713867102"/>
  </r>
  <r>
    <n v="10007"/>
    <x v="2"/>
    <x v="1"/>
    <n v="769.60003662109295"/>
    <n v="509"/>
  </r>
  <r>
    <n v="10028"/>
    <x v="2"/>
    <x v="1"/>
    <n v="741.60003662109295"/>
    <n v="518.60003662109295"/>
  </r>
  <r>
    <n v="10042"/>
    <x v="2"/>
    <x v="1"/>
    <n v="718.40002441406205"/>
    <n v="525"/>
  </r>
  <r>
    <n v="10058"/>
    <x v="2"/>
    <x v="1"/>
    <n v="698.40002441406205"/>
    <n v="529.79998779296795"/>
  </r>
  <r>
    <n v="10077"/>
    <x v="2"/>
    <x v="1"/>
    <n v="678.40002441406205"/>
    <n v="536.20001220703102"/>
  </r>
  <r>
    <n v="10087"/>
    <x v="2"/>
    <x v="1"/>
    <n v="671.20001220703102"/>
    <n v="537.79998779296795"/>
  </r>
  <r>
    <n v="10107"/>
    <x v="2"/>
    <x v="1"/>
    <n v="657.60003662109295"/>
    <n v="541"/>
  </r>
  <r>
    <n v="10122"/>
    <x v="2"/>
    <x v="1"/>
    <n v="646.40002441406205"/>
    <n v="541.79998779296795"/>
  </r>
  <r>
    <n v="10142"/>
    <x v="2"/>
    <x v="1"/>
    <n v="634.40002441406205"/>
    <n v="544.20001220703102"/>
  </r>
  <r>
    <n v="10162"/>
    <x v="2"/>
    <x v="1"/>
    <n v="621.60003662109295"/>
    <n v="545"/>
  </r>
  <r>
    <n v="10177"/>
    <x v="2"/>
    <x v="1"/>
    <n v="608"/>
    <n v="545.79998779296795"/>
  </r>
  <r>
    <n v="10193"/>
    <x v="2"/>
    <x v="1"/>
    <n v="594.40002441406205"/>
    <n v="548.20001220703102"/>
  </r>
  <r>
    <n v="10211"/>
    <x v="2"/>
    <x v="1"/>
    <n v="571.20001220703102"/>
    <n v="555.40002441406205"/>
  </r>
  <r>
    <n v="10222"/>
    <x v="2"/>
    <x v="1"/>
    <n v="557.60003662109295"/>
    <n v="561"/>
  </r>
  <r>
    <n v="10242"/>
    <x v="2"/>
    <x v="1"/>
    <n v="537.60003662109295"/>
    <n v="568.20001220703102"/>
  </r>
  <r>
    <n v="10257"/>
    <x v="2"/>
    <x v="1"/>
    <n v="522.40002441406205"/>
    <n v="576.20001220703102"/>
  </r>
  <r>
    <n v="10277"/>
    <x v="2"/>
    <x v="1"/>
    <n v="508.80001831054602"/>
    <n v="585.79998779296795"/>
  </r>
  <r>
    <n v="10293"/>
    <x v="2"/>
    <x v="1"/>
    <n v="493.600006103515"/>
    <n v="597"/>
  </r>
  <r>
    <n v="10310"/>
    <x v="2"/>
    <x v="1"/>
    <n v="482.39999389648398"/>
    <n v="604.20001220703102"/>
  </r>
  <r>
    <n v="10327"/>
    <x v="2"/>
    <x v="1"/>
    <n v="473.600006103515"/>
    <n v="607.40002441406205"/>
  </r>
  <r>
    <n v="10345"/>
    <x v="2"/>
    <x v="1"/>
    <n v="464.80001831054602"/>
    <n v="609.79998779296795"/>
  </r>
  <r>
    <n v="10357"/>
    <x v="2"/>
    <x v="1"/>
    <n v="460.80001831054602"/>
    <n v="609.79998779296795"/>
  </r>
  <r>
    <n v="10374"/>
    <x v="2"/>
    <x v="1"/>
    <n v="455.20001220703102"/>
    <n v="611.40002441406205"/>
  </r>
  <r>
    <n v="10392"/>
    <x v="2"/>
    <x v="1"/>
    <n v="449.600006103515"/>
    <n v="612.20001220703102"/>
  </r>
  <r>
    <n v="10408"/>
    <x v="2"/>
    <x v="1"/>
    <n v="444.80001831054602"/>
    <n v="613.79998779296795"/>
  </r>
  <r>
    <n v="10427"/>
    <x v="2"/>
    <x v="1"/>
    <n v="437.600006103515"/>
    <n v="616.20001220703102"/>
  </r>
  <r>
    <n v="10444"/>
    <x v="2"/>
    <x v="1"/>
    <n v="432"/>
    <n v="617"/>
  </r>
  <r>
    <n v="10457"/>
    <x v="2"/>
    <x v="1"/>
    <n v="426.39999389648398"/>
    <n v="617"/>
  </r>
  <r>
    <n v="10472"/>
    <x v="2"/>
    <x v="1"/>
    <n v="418.39999389648398"/>
    <n v="616.20001220703102"/>
  </r>
  <r>
    <n v="10492"/>
    <x v="2"/>
    <x v="1"/>
    <n v="412.80001831054602"/>
    <n v="616.20001220703102"/>
  </r>
  <r>
    <n v="10507"/>
    <x v="2"/>
    <x v="1"/>
    <n v="407.20001220703102"/>
    <n v="616.20001220703102"/>
  </r>
  <r>
    <n v="10527"/>
    <x v="2"/>
    <x v="1"/>
    <n v="401.600006103515"/>
    <n v="616.20001220703102"/>
  </r>
  <r>
    <n v="10544"/>
    <x v="2"/>
    <x v="1"/>
    <n v="396"/>
    <n v="616.20001220703102"/>
  </r>
  <r>
    <n v="10560"/>
    <x v="2"/>
    <x v="1"/>
    <n v="393.600006103515"/>
    <n v="616.20001220703102"/>
  </r>
  <r>
    <n v="10578"/>
    <x v="2"/>
    <x v="1"/>
    <n v="386.39999389648398"/>
    <n v="617.79998779296795"/>
  </r>
  <r>
    <n v="10587"/>
    <x v="2"/>
    <x v="1"/>
    <n v="382.39999389648398"/>
    <n v="618.60003662109295"/>
  </r>
  <r>
    <n v="10607"/>
    <x v="2"/>
    <x v="1"/>
    <n v="376.80001831054602"/>
    <n v="621"/>
  </r>
  <r>
    <n v="10623"/>
    <x v="2"/>
    <x v="1"/>
    <n v="372"/>
    <n v="621.79998779296795"/>
  </r>
  <r>
    <n v="10642"/>
    <x v="2"/>
    <x v="1"/>
    <n v="370.39999389648398"/>
    <n v="621.79998779296795"/>
  </r>
  <r>
    <n v="10659"/>
    <x v="2"/>
    <x v="1"/>
    <n v="368"/>
    <n v="621.79998779296795"/>
  </r>
  <r>
    <n v="10677"/>
    <x v="2"/>
    <x v="1"/>
    <n v="365.600006103515"/>
    <n v="621.79998779296795"/>
  </r>
  <r>
    <n v="10692"/>
    <x v="2"/>
    <x v="1"/>
    <n v="364"/>
    <n v="621.79998779296795"/>
  </r>
  <r>
    <n v="10710"/>
    <x v="2"/>
    <x v="1"/>
    <n v="361.600006103515"/>
    <n v="621.79998779296795"/>
  </r>
  <r>
    <n v="10728"/>
    <x v="2"/>
    <x v="1"/>
    <n v="360"/>
    <n v="621.79998779296795"/>
  </r>
  <r>
    <n v="10737"/>
    <x v="2"/>
    <x v="1"/>
    <n v="358.39999389648398"/>
    <n v="621.79998779296795"/>
  </r>
  <r>
    <n v="10754"/>
    <x v="2"/>
    <x v="1"/>
    <n v="356.80001831054602"/>
    <n v="622.60003662109295"/>
  </r>
  <r>
    <n v="10772"/>
    <x v="2"/>
    <x v="1"/>
    <n v="354.39999389648398"/>
    <n v="622.60003662109295"/>
  </r>
  <r>
    <n v="10790"/>
    <x v="2"/>
    <x v="1"/>
    <n v="352"/>
    <n v="623.40002441406205"/>
  </r>
  <r>
    <n v="10808"/>
    <x v="2"/>
    <x v="1"/>
    <n v="350.39999389648398"/>
    <n v="623.40002441406205"/>
  </r>
  <r>
    <n v="10827"/>
    <x v="2"/>
    <x v="1"/>
    <n v="348"/>
    <n v="623.40002441406205"/>
  </r>
  <r>
    <n v="10843"/>
    <x v="2"/>
    <x v="1"/>
    <n v="346.39999389648398"/>
    <n v="623.40002441406205"/>
  </r>
  <r>
    <n v="10861"/>
    <x v="2"/>
    <x v="1"/>
    <n v="344"/>
    <n v="623.40002441406205"/>
  </r>
  <r>
    <n v="10870"/>
    <x v="2"/>
    <x v="1"/>
    <n v="343.20001220703102"/>
    <n v="623.40002441406205"/>
  </r>
  <r>
    <n v="10882"/>
    <x v="3"/>
    <x v="1"/>
    <n v="343.20001220703102"/>
    <n v="623.40002441406205"/>
  </r>
  <r>
    <n v="12207"/>
    <x v="1"/>
    <x v="1"/>
    <n v="880.79998779296795"/>
    <n v="413"/>
  </r>
  <r>
    <n v="12416"/>
    <x v="2"/>
    <x v="1"/>
    <n v="880"/>
    <n v="413"/>
  </r>
  <r>
    <n v="12425"/>
    <x v="2"/>
    <x v="1"/>
    <n v="876.79998779296795"/>
    <n v="413"/>
  </r>
  <r>
    <n v="12444"/>
    <x v="2"/>
    <x v="1"/>
    <n v="869.60003662109295"/>
    <n v="413"/>
  </r>
  <r>
    <n v="12459"/>
    <x v="2"/>
    <x v="1"/>
    <n v="864"/>
    <n v="413"/>
  </r>
  <r>
    <n v="12477"/>
    <x v="2"/>
    <x v="1"/>
    <n v="856"/>
    <n v="411.39999389648398"/>
  </r>
  <r>
    <n v="12489"/>
    <x v="2"/>
    <x v="1"/>
    <n v="849.60003662109295"/>
    <n v="411.39999389648398"/>
  </r>
  <r>
    <n v="12509"/>
    <x v="2"/>
    <x v="1"/>
    <n v="840"/>
    <n v="411.39999389648398"/>
  </r>
  <r>
    <n v="12524"/>
    <x v="2"/>
    <x v="1"/>
    <n v="834.40002441406205"/>
    <n v="411.39999389648398"/>
  </r>
  <r>
    <n v="12544"/>
    <x v="2"/>
    <x v="1"/>
    <n v="828"/>
    <n v="411.39999389648398"/>
  </r>
  <r>
    <n v="12558"/>
    <x v="2"/>
    <x v="1"/>
    <n v="821.60003662109295"/>
    <n v="411.39999389648398"/>
  </r>
  <r>
    <n v="12575"/>
    <x v="2"/>
    <x v="1"/>
    <n v="813.60003662109295"/>
    <n v="411.39999389648398"/>
  </r>
  <r>
    <n v="12593"/>
    <x v="2"/>
    <x v="1"/>
    <n v="805.60003662109295"/>
    <n v="411.39999389648398"/>
  </r>
  <r>
    <n v="12604"/>
    <x v="2"/>
    <x v="1"/>
    <n v="799.20001220703102"/>
    <n v="413"/>
  </r>
  <r>
    <n v="12623"/>
    <x v="2"/>
    <x v="1"/>
    <n v="783.20001220703102"/>
    <n v="416.20001220703102"/>
  </r>
  <r>
    <n v="12639"/>
    <x v="2"/>
    <x v="1"/>
    <n v="761.60003662109295"/>
    <n v="421.80001831054602"/>
  </r>
  <r>
    <n v="12658"/>
    <x v="2"/>
    <x v="1"/>
    <n v="734.40002441406205"/>
    <n v="426.600006103515"/>
  </r>
  <r>
    <n v="12675"/>
    <x v="2"/>
    <x v="1"/>
    <n v="696"/>
    <n v="429"/>
  </r>
  <r>
    <n v="12694"/>
    <x v="2"/>
    <x v="1"/>
    <n v="640"/>
    <n v="425"/>
  </r>
  <r>
    <n v="12710"/>
    <x v="2"/>
    <x v="1"/>
    <n v="587.20001220703102"/>
    <n v="414.600006103515"/>
  </r>
  <r>
    <n v="12720"/>
    <x v="2"/>
    <x v="1"/>
    <n v="552.79998779296795"/>
    <n v="405"/>
  </r>
  <r>
    <n v="12738"/>
    <x v="2"/>
    <x v="1"/>
    <n v="504.80001831054602"/>
    <n v="385"/>
  </r>
  <r>
    <n v="12759"/>
    <x v="2"/>
    <x v="1"/>
    <n v="469.600006103515"/>
    <n v="366.600006103515"/>
  </r>
  <r>
    <n v="12774"/>
    <x v="2"/>
    <x v="1"/>
    <n v="450.39999389648398"/>
    <n v="359.39999389648398"/>
  </r>
  <r>
    <n v="12790"/>
    <x v="2"/>
    <x v="1"/>
    <n v="443.20001220703102"/>
    <n v="357.80001831054602"/>
  </r>
  <r>
    <n v="12794"/>
    <x v="2"/>
    <x v="1"/>
    <n v="442.39999389648398"/>
    <n v="357.80001831054602"/>
  </r>
  <r>
    <n v="12853"/>
    <x v="2"/>
    <x v="1"/>
    <n v="442.39999389648398"/>
    <n v="357"/>
  </r>
  <r>
    <n v="12944"/>
    <x v="2"/>
    <x v="1"/>
    <n v="442.39999389648398"/>
    <n v="356.20001220703102"/>
  </r>
  <r>
    <n v="12954"/>
    <x v="2"/>
    <x v="1"/>
    <n v="440.80001831054602"/>
    <n v="355.39999389648398"/>
  </r>
  <r>
    <n v="12975"/>
    <x v="2"/>
    <x v="1"/>
    <n v="438.39999389648398"/>
    <n v="353"/>
  </r>
  <r>
    <n v="12989"/>
    <x v="2"/>
    <x v="1"/>
    <n v="432"/>
    <n v="349.80001831054602"/>
  </r>
  <r>
    <n v="13010"/>
    <x v="2"/>
    <x v="1"/>
    <n v="421.600006103515"/>
    <n v="348.20001220703102"/>
  </r>
  <r>
    <n v="13025"/>
    <x v="2"/>
    <x v="1"/>
    <n v="407.20001220703102"/>
    <n v="348.20001220703102"/>
  </r>
  <r>
    <n v="13042"/>
    <x v="2"/>
    <x v="1"/>
    <n v="392"/>
    <n v="350.600006103515"/>
  </r>
  <r>
    <n v="13060"/>
    <x v="2"/>
    <x v="1"/>
    <n v="376.80001831054602"/>
    <n v="355.39999389648398"/>
  </r>
  <r>
    <n v="13070"/>
    <x v="2"/>
    <x v="1"/>
    <n v="364.80001831054602"/>
    <n v="358.600006103515"/>
  </r>
  <r>
    <n v="13090"/>
    <x v="2"/>
    <x v="1"/>
    <n v="350.39999389648398"/>
    <n v="362.600006103515"/>
  </r>
  <r>
    <n v="13110"/>
    <x v="2"/>
    <x v="1"/>
    <n v="339.20001220703102"/>
    <n v="365"/>
  </r>
  <r>
    <n v="13124"/>
    <x v="2"/>
    <x v="1"/>
    <n v="328.80001831054602"/>
    <n v="366.600006103515"/>
  </r>
  <r>
    <n v="13142"/>
    <x v="2"/>
    <x v="1"/>
    <n v="321.600006103515"/>
    <n v="368.20001220703102"/>
  </r>
  <r>
    <n v="13159"/>
    <x v="2"/>
    <x v="1"/>
    <n v="313.600006103515"/>
    <n v="368.20001220703102"/>
  </r>
  <r>
    <n v="13170"/>
    <x v="2"/>
    <x v="1"/>
    <n v="311.20001220703102"/>
    <n v="368.20001220703102"/>
  </r>
  <r>
    <n v="13190"/>
    <x v="2"/>
    <x v="1"/>
    <n v="308"/>
    <n v="368.20001220703102"/>
  </r>
  <r>
    <n v="13205"/>
    <x v="2"/>
    <x v="1"/>
    <n v="304"/>
    <n v="368.20001220703102"/>
  </r>
  <r>
    <n v="13225"/>
    <x v="2"/>
    <x v="1"/>
    <n v="300.80001831054602"/>
    <n v="368.20001220703102"/>
  </r>
  <r>
    <n v="13244"/>
    <x v="2"/>
    <x v="1"/>
    <n v="299.20001220703102"/>
    <n v="368.20001220703102"/>
  </r>
  <r>
    <n v="13259"/>
    <x v="2"/>
    <x v="1"/>
    <n v="296.80001831054602"/>
    <n v="368.20001220703102"/>
  </r>
  <r>
    <n v="13269"/>
    <x v="2"/>
    <x v="1"/>
    <n v="295.20001220703102"/>
    <n v="368.20001220703102"/>
  </r>
  <r>
    <n v="13289"/>
    <x v="2"/>
    <x v="1"/>
    <n v="293.600006103515"/>
    <n v="368.20001220703102"/>
  </r>
  <r>
    <n v="13304"/>
    <x v="2"/>
    <x v="1"/>
    <n v="291.20001220703102"/>
    <n v="368.20001220703102"/>
  </r>
  <r>
    <n v="13325"/>
    <x v="2"/>
    <x v="1"/>
    <n v="288.80001831054602"/>
    <n v="368.20001220703102"/>
  </r>
  <r>
    <n v="13339"/>
    <x v="2"/>
    <x v="1"/>
    <n v="287.20001220703102"/>
    <n v="368.20001220703102"/>
  </r>
  <r>
    <n v="13359"/>
    <x v="2"/>
    <x v="1"/>
    <n v="284.80001831054602"/>
    <n v="367.39999389648398"/>
  </r>
  <r>
    <n v="13375"/>
    <x v="2"/>
    <x v="1"/>
    <n v="283.20001220703102"/>
    <n v="366.600006103515"/>
  </r>
  <r>
    <n v="13384"/>
    <x v="2"/>
    <x v="1"/>
    <n v="281.600006103515"/>
    <n v="365"/>
  </r>
  <r>
    <n v="13395"/>
    <x v="3"/>
    <x v="1"/>
    <n v="281.600006103515"/>
    <n v="365"/>
  </r>
  <r>
    <n v="15864"/>
    <x v="1"/>
    <x v="2"/>
    <n v="1392.80004882812"/>
    <n v="621"/>
  </r>
  <r>
    <n v="16013"/>
    <x v="2"/>
    <x v="2"/>
    <n v="1392"/>
    <n v="621"/>
  </r>
  <r>
    <n v="16022"/>
    <x v="2"/>
    <x v="2"/>
    <n v="1380"/>
    <n v="621"/>
  </r>
  <r>
    <n v="16037"/>
    <x v="2"/>
    <x v="2"/>
    <n v="1340"/>
    <n v="621"/>
  </r>
  <r>
    <n v="16057"/>
    <x v="2"/>
    <x v="2"/>
    <n v="1285.59997558593"/>
    <n v="614.60003662109295"/>
  </r>
  <r>
    <n v="16073"/>
    <x v="2"/>
    <x v="2"/>
    <n v="1217.59997558593"/>
    <n v="599.40002441406205"/>
  </r>
  <r>
    <n v="16092"/>
    <x v="2"/>
    <x v="2"/>
    <n v="1144.80004882812"/>
    <n v="577"/>
  </r>
  <r>
    <n v="16107"/>
    <x v="2"/>
    <x v="2"/>
    <n v="1079.20007324218"/>
    <n v="546.60003662109295"/>
  </r>
  <r>
    <n v="16125"/>
    <x v="2"/>
    <x v="2"/>
    <n v="1008.79998779296"/>
    <n v="508.20001220703102"/>
  </r>
  <r>
    <n v="16143"/>
    <x v="2"/>
    <x v="2"/>
    <n v="941.60003662109295"/>
    <n v="465"/>
  </r>
  <r>
    <n v="16153"/>
    <x v="2"/>
    <x v="2"/>
    <n v="911.20001220703102"/>
    <n v="442.60006713867102"/>
  </r>
  <r>
    <n v="16172"/>
    <x v="2"/>
    <x v="2"/>
    <n v="880.79998779296795"/>
    <n v="419.39999389648398"/>
  </r>
  <r>
    <n v="16192"/>
    <x v="2"/>
    <x v="2"/>
    <n v="867.20001220703102"/>
    <n v="411.39999389648398"/>
  </r>
  <r>
    <n v="16207"/>
    <x v="2"/>
    <x v="2"/>
    <n v="860"/>
    <n v="409"/>
  </r>
  <r>
    <n v="16225"/>
    <x v="2"/>
    <x v="2"/>
    <n v="856.79998779296795"/>
    <n v="407.39999389648398"/>
  </r>
  <r>
    <n v="16242"/>
    <x v="2"/>
    <x v="2"/>
    <n v="855.20001220703102"/>
    <n v="407.39999389648398"/>
  </r>
  <r>
    <n v="16259"/>
    <x v="2"/>
    <x v="2"/>
    <n v="852.79998779296795"/>
    <n v="406.600006103515"/>
  </r>
  <r>
    <n v="16269"/>
    <x v="2"/>
    <x v="2"/>
    <n v="850.40002441406205"/>
    <n v="405.80001831054602"/>
  </r>
  <r>
    <n v="16288"/>
    <x v="2"/>
    <x v="2"/>
    <n v="845.60003662109295"/>
    <n v="403.39999389648398"/>
  </r>
  <r>
    <n v="16307"/>
    <x v="2"/>
    <x v="2"/>
    <n v="840"/>
    <n v="400.20001220703102"/>
  </r>
  <r>
    <n v="16323"/>
    <x v="2"/>
    <x v="2"/>
    <n v="835.20001220703102"/>
    <n v="397.80001831054602"/>
  </r>
  <r>
    <n v="16343"/>
    <x v="2"/>
    <x v="2"/>
    <n v="829.60003662109295"/>
    <n v="395.39999389648398"/>
  </r>
  <r>
    <n v="16359"/>
    <x v="2"/>
    <x v="2"/>
    <n v="827.20001220703102"/>
    <n v="394.600006103515"/>
  </r>
  <r>
    <n v="16369"/>
    <x v="2"/>
    <x v="2"/>
    <n v="824.79998779296795"/>
    <n v="394.600006103515"/>
  </r>
  <r>
    <n v="16386"/>
    <x v="2"/>
    <x v="2"/>
    <n v="822.40002441406205"/>
    <n v="393.80001831054602"/>
  </r>
  <r>
    <n v="16405"/>
    <x v="2"/>
    <x v="2"/>
    <n v="819.20001220703102"/>
    <n v="393.80001831054602"/>
  </r>
  <r>
    <n v="16422"/>
    <x v="2"/>
    <x v="2"/>
    <n v="816"/>
    <n v="393.80001831054602"/>
  </r>
  <r>
    <n v="16442"/>
    <x v="2"/>
    <x v="2"/>
    <n v="809.60003662109295"/>
    <n v="391.39999389648398"/>
  </r>
  <r>
    <n v="16458"/>
    <x v="2"/>
    <x v="2"/>
    <n v="804"/>
    <n v="390.600006103515"/>
  </r>
  <r>
    <n v="16476"/>
    <x v="2"/>
    <x v="2"/>
    <n v="796.79998779296795"/>
    <n v="387.39999389648398"/>
  </r>
  <r>
    <n v="16487"/>
    <x v="2"/>
    <x v="2"/>
    <n v="791.20001220703102"/>
    <n v="384.20001220703102"/>
  </r>
  <r>
    <n v="16507"/>
    <x v="2"/>
    <x v="2"/>
    <n v="781.60003662109295"/>
    <n v="376.20001220703102"/>
  </r>
  <r>
    <n v="16523"/>
    <x v="2"/>
    <x v="2"/>
    <n v="774.40002441406205"/>
    <n v="368.20001220703102"/>
  </r>
  <r>
    <n v="16542"/>
    <x v="2"/>
    <x v="2"/>
    <n v="768"/>
    <n v="361.80001831054602"/>
  </r>
  <r>
    <n v="16558"/>
    <x v="2"/>
    <x v="2"/>
    <n v="761.60003662109295"/>
    <n v="357"/>
  </r>
  <r>
    <n v="16575"/>
    <x v="2"/>
    <x v="2"/>
    <n v="757.60003662109295"/>
    <n v="353.80001831054602"/>
  </r>
  <r>
    <n v="16587"/>
    <x v="2"/>
    <x v="2"/>
    <n v="754.40002441406205"/>
    <n v="352.20001220703102"/>
  </r>
  <r>
    <n v="16603"/>
    <x v="2"/>
    <x v="2"/>
    <n v="749.60003662109295"/>
    <n v="349.80001831054602"/>
  </r>
  <r>
    <n v="16622"/>
    <x v="2"/>
    <x v="2"/>
    <n v="747.20001220703102"/>
    <n v="347.39999389648398"/>
  </r>
  <r>
    <n v="16638"/>
    <x v="2"/>
    <x v="2"/>
    <n v="744.79998779296795"/>
    <n v="346.600006103515"/>
  </r>
  <r>
    <n v="16658"/>
    <x v="2"/>
    <x v="2"/>
    <n v="742.40002441406205"/>
    <n v="345.80001831054602"/>
  </r>
  <r>
    <n v="16668"/>
    <x v="2"/>
    <x v="2"/>
    <n v="741.60003662109295"/>
    <n v="345.80001831054602"/>
  </r>
  <r>
    <n v="16690"/>
    <x v="2"/>
    <x v="2"/>
    <n v="739.20001220703102"/>
    <n v="345.80001831054602"/>
  </r>
  <r>
    <n v="16703"/>
    <x v="2"/>
    <x v="2"/>
    <n v="738.40002441406205"/>
    <n v="345.80001831054602"/>
  </r>
  <r>
    <n v="16718"/>
    <x v="2"/>
    <x v="2"/>
    <n v="736"/>
    <n v="346.600006103515"/>
  </r>
  <r>
    <n v="16737"/>
    <x v="2"/>
    <x v="2"/>
    <n v="734.40002441406205"/>
    <n v="346.600006103515"/>
  </r>
  <r>
    <n v="16758"/>
    <x v="2"/>
    <x v="2"/>
    <n v="732.79998779296795"/>
    <n v="347.39999389648398"/>
  </r>
  <r>
    <n v="16772"/>
    <x v="2"/>
    <x v="2"/>
    <n v="731.20001220703102"/>
    <n v="347.39999389648398"/>
  </r>
  <r>
    <n v="16789"/>
    <x v="2"/>
    <x v="2"/>
    <n v="729.60003662109295"/>
    <n v="347.39999389648398"/>
  </r>
  <r>
    <n v="16808"/>
    <x v="2"/>
    <x v="2"/>
    <n v="727.20001220703102"/>
    <n v="349"/>
  </r>
  <r>
    <n v="16824"/>
    <x v="2"/>
    <x v="2"/>
    <n v="726.40002441406205"/>
    <n v="349"/>
  </r>
  <r>
    <n v="16842"/>
    <x v="2"/>
    <x v="2"/>
    <n v="724.79998779296795"/>
    <n v="349.80001831054602"/>
  </r>
  <r>
    <n v="16853"/>
    <x v="2"/>
    <x v="2"/>
    <n v="723.20001220703102"/>
    <n v="349.80001831054602"/>
  </r>
  <r>
    <n v="16874"/>
    <x v="2"/>
    <x v="2"/>
    <n v="721.60003662109295"/>
    <n v="349.80001831054602"/>
  </r>
  <r>
    <n v="16889"/>
    <x v="2"/>
    <x v="2"/>
    <n v="720"/>
    <n v="350.600006103515"/>
  </r>
  <r>
    <n v="16898"/>
    <x v="2"/>
    <x v="2"/>
    <n v="718.40002441406205"/>
    <n v="351.39999389648398"/>
  </r>
  <r>
    <n v="16918"/>
    <x v="2"/>
    <x v="2"/>
    <n v="716.79998779296795"/>
    <n v="351.39999389648398"/>
  </r>
  <r>
    <n v="16942"/>
    <x v="2"/>
    <x v="2"/>
    <n v="715.20001220703102"/>
    <n v="352.20001220703102"/>
  </r>
  <r>
    <n v="16952"/>
    <x v="2"/>
    <x v="2"/>
    <n v="713.60003662109295"/>
    <n v="352.20001220703102"/>
  </r>
  <r>
    <n v="16973"/>
    <x v="2"/>
    <x v="2"/>
    <n v="712"/>
    <n v="352.20001220703102"/>
  </r>
  <r>
    <n v="16987"/>
    <x v="2"/>
    <x v="2"/>
    <n v="709.60003662109295"/>
    <n v="352.20001220703102"/>
  </r>
  <r>
    <n v="17004"/>
    <x v="2"/>
    <x v="2"/>
    <n v="708"/>
    <n v="352.20001220703102"/>
  </r>
  <r>
    <n v="17022"/>
    <x v="2"/>
    <x v="2"/>
    <n v="705.60003662109295"/>
    <n v="352.20001220703102"/>
  </r>
  <r>
    <n v="17040"/>
    <x v="2"/>
    <x v="2"/>
    <n v="704"/>
    <n v="351.39999389648398"/>
  </r>
  <r>
    <n v="17058"/>
    <x v="2"/>
    <x v="2"/>
    <n v="701.60003662109295"/>
    <n v="350.600006103515"/>
  </r>
  <r>
    <n v="17075"/>
    <x v="2"/>
    <x v="2"/>
    <n v="699.20001220703102"/>
    <n v="350.600006103515"/>
  </r>
  <r>
    <n v="17088"/>
    <x v="2"/>
    <x v="2"/>
    <n v="697.60003662109295"/>
    <n v="350.600006103515"/>
  </r>
  <r>
    <n v="17103"/>
    <x v="2"/>
    <x v="2"/>
    <n v="696"/>
    <n v="349.80001831054602"/>
  </r>
  <r>
    <n v="17120"/>
    <x v="2"/>
    <x v="2"/>
    <n v="693.60003662109295"/>
    <n v="349.80001831054602"/>
  </r>
  <r>
    <n v="17133"/>
    <x v="2"/>
    <x v="2"/>
    <n v="692"/>
    <n v="349.80001831054602"/>
  </r>
  <r>
    <n v="17143"/>
    <x v="3"/>
    <x v="2"/>
    <n v="692"/>
    <n v="349.80001831054602"/>
  </r>
  <r>
    <n v="18166"/>
    <x v="1"/>
    <x v="3"/>
    <n v="1145.59997558593"/>
    <n v="212.19999694824199"/>
  </r>
  <r>
    <n v="18316"/>
    <x v="2"/>
    <x v="3"/>
    <n v="1141.59997558593"/>
    <n v="214.600006103515"/>
  </r>
  <r>
    <n v="18324"/>
    <x v="2"/>
    <x v="3"/>
    <n v="1130.40002441406"/>
    <n v="219.40000915527301"/>
  </r>
  <r>
    <n v="18342"/>
    <x v="2"/>
    <x v="3"/>
    <n v="1100.80004882812"/>
    <n v="231.40000915527301"/>
  </r>
  <r>
    <n v="18353"/>
    <x v="2"/>
    <x v="3"/>
    <n v="1077.59997558593"/>
    <n v="241"/>
  </r>
  <r>
    <n v="18373"/>
    <x v="2"/>
    <x v="3"/>
    <n v="1041.59997558593"/>
    <n v="249.800033569335"/>
  </r>
  <r>
    <n v="18388"/>
    <x v="2"/>
    <x v="3"/>
    <n v="1004"/>
    <n v="255.40000915527301"/>
  </r>
  <r>
    <n v="18408"/>
    <x v="2"/>
    <x v="3"/>
    <n v="969.60003662109295"/>
    <n v="255.40000915527301"/>
  </r>
  <r>
    <n v="18424"/>
    <x v="2"/>
    <x v="3"/>
    <n v="934.40002441406205"/>
    <n v="254.600006103515"/>
  </r>
  <r>
    <n v="18441"/>
    <x v="2"/>
    <x v="3"/>
    <n v="903.20001220703102"/>
    <n v="250.600006103515"/>
  </r>
  <r>
    <n v="18458"/>
    <x v="2"/>
    <x v="3"/>
    <n v="872"/>
    <n v="244.19999694824199"/>
  </r>
  <r>
    <n v="18469"/>
    <x v="2"/>
    <x v="3"/>
    <n v="849.60003662109295"/>
    <n v="239.40000915527301"/>
  </r>
  <r>
    <n v="18488"/>
    <x v="2"/>
    <x v="3"/>
    <n v="824"/>
    <n v="232.19999694824199"/>
  </r>
  <r>
    <n v="18509"/>
    <x v="2"/>
    <x v="3"/>
    <n v="796"/>
    <n v="227.40000915527301"/>
  </r>
  <r>
    <n v="18523"/>
    <x v="2"/>
    <x v="3"/>
    <n v="767.20001220703102"/>
    <n v="225.800033569335"/>
  </r>
  <r>
    <n v="18539"/>
    <x v="2"/>
    <x v="3"/>
    <n v="741.60003662109295"/>
    <n v="229.800033569335"/>
  </r>
  <r>
    <n v="18559"/>
    <x v="2"/>
    <x v="3"/>
    <n v="708.79998779296795"/>
    <n v="234.600006103515"/>
  </r>
  <r>
    <n v="18568"/>
    <x v="2"/>
    <x v="3"/>
    <n v="696"/>
    <n v="239.40000915527301"/>
  </r>
  <r>
    <n v="18589"/>
    <x v="2"/>
    <x v="3"/>
    <n v="671.20001220703102"/>
    <n v="246.600006103515"/>
  </r>
  <r>
    <n v="18605"/>
    <x v="2"/>
    <x v="3"/>
    <n v="647.20001220703102"/>
    <n v="255.40000915527301"/>
  </r>
  <r>
    <n v="18624"/>
    <x v="2"/>
    <x v="3"/>
    <n v="628.79998779296795"/>
    <n v="266.600006103515"/>
  </r>
  <r>
    <n v="18639"/>
    <x v="2"/>
    <x v="3"/>
    <n v="614.40002441406205"/>
    <n v="275.39999389648398"/>
  </r>
  <r>
    <n v="18659"/>
    <x v="2"/>
    <x v="3"/>
    <n v="600.79998779296795"/>
    <n v="287.39999389648398"/>
  </r>
  <r>
    <n v="18675"/>
    <x v="2"/>
    <x v="3"/>
    <n v="594.40002441406205"/>
    <n v="290.600006103515"/>
  </r>
  <r>
    <n v="18692"/>
    <x v="2"/>
    <x v="3"/>
    <n v="589.60003662109295"/>
    <n v="293.80001831054602"/>
  </r>
  <r>
    <n v="18703"/>
    <x v="2"/>
    <x v="3"/>
    <n v="585.60003662109295"/>
    <n v="293.80001831054602"/>
  </r>
  <r>
    <n v="18724"/>
    <x v="2"/>
    <x v="3"/>
    <n v="581.60003662109295"/>
    <n v="294.600006103515"/>
  </r>
  <r>
    <n v="18739"/>
    <x v="2"/>
    <x v="3"/>
    <n v="576"/>
    <n v="295.39999389648398"/>
  </r>
  <r>
    <n v="18759"/>
    <x v="2"/>
    <x v="3"/>
    <n v="570.40002441406205"/>
    <n v="297"/>
  </r>
  <r>
    <n v="18773"/>
    <x v="2"/>
    <x v="3"/>
    <n v="564.79998779296795"/>
    <n v="298.600006103515"/>
  </r>
  <r>
    <n v="18791"/>
    <x v="2"/>
    <x v="3"/>
    <n v="558.40002441406205"/>
    <n v="301"/>
  </r>
  <r>
    <n v="18803"/>
    <x v="2"/>
    <x v="3"/>
    <n v="554.40002441406205"/>
    <n v="301.80001831054602"/>
  </r>
  <r>
    <n v="18819"/>
    <x v="2"/>
    <x v="3"/>
    <n v="548.79998779296795"/>
    <n v="304.20001220703102"/>
  </r>
  <r>
    <n v="18838"/>
    <x v="2"/>
    <x v="3"/>
    <n v="542.40002441406205"/>
    <n v="304.20001220703102"/>
  </r>
  <r>
    <n v="18858"/>
    <x v="2"/>
    <x v="3"/>
    <n v="538.40002441406205"/>
    <n v="305"/>
  </r>
  <r>
    <n v="18873"/>
    <x v="2"/>
    <x v="3"/>
    <n v="534.40002441406205"/>
    <n v="305.80001831054602"/>
  </r>
  <r>
    <n v="18889"/>
    <x v="2"/>
    <x v="3"/>
    <n v="531.20001220703102"/>
    <n v="305.80001831054602"/>
  </r>
  <r>
    <n v="18909"/>
    <x v="2"/>
    <x v="3"/>
    <n v="528"/>
    <n v="305"/>
  </r>
  <r>
    <n v="18924"/>
    <x v="2"/>
    <x v="3"/>
    <n v="525.60003662109295"/>
    <n v="305"/>
  </r>
  <r>
    <n v="18938"/>
    <x v="2"/>
    <x v="3"/>
    <n v="524"/>
    <n v="305"/>
  </r>
  <r>
    <n v="18953"/>
    <x v="2"/>
    <x v="3"/>
    <n v="521.60003662109295"/>
    <n v="305"/>
  </r>
  <r>
    <n v="18974"/>
    <x v="2"/>
    <x v="3"/>
    <n v="520"/>
    <n v="305"/>
  </r>
  <r>
    <n v="18988"/>
    <x v="2"/>
    <x v="3"/>
    <n v="517.60003662109295"/>
    <n v="305"/>
  </r>
  <r>
    <n v="19009"/>
    <x v="2"/>
    <x v="3"/>
    <n v="515.20001220703102"/>
    <n v="305"/>
  </r>
  <r>
    <n v="19023"/>
    <x v="2"/>
    <x v="3"/>
    <n v="513.60003662109295"/>
    <n v="305"/>
  </r>
  <r>
    <n v="19034"/>
    <x v="3"/>
    <x v="3"/>
    <n v="513.60003662109295"/>
    <n v="305"/>
  </r>
  <r>
    <n v="22525"/>
    <x v="1"/>
    <x v="4"/>
    <n v="1380"/>
    <n v="202.600006103515"/>
  </r>
  <r>
    <n v="22687"/>
    <x v="2"/>
    <x v="4"/>
    <n v="1379.20007324218"/>
    <n v="202.600006103515"/>
  </r>
  <r>
    <n v="22693"/>
    <x v="2"/>
    <x v="4"/>
    <n v="1376.80004882812"/>
    <n v="203.40000915527301"/>
  </r>
  <r>
    <n v="22708"/>
    <x v="2"/>
    <x v="4"/>
    <n v="1368"/>
    <n v="205.800033569335"/>
  </r>
  <r>
    <n v="22722"/>
    <x v="2"/>
    <x v="4"/>
    <n v="1350.40002441406"/>
    <n v="210.600006103515"/>
  </r>
  <r>
    <n v="22738"/>
    <x v="2"/>
    <x v="4"/>
    <n v="1328"/>
    <n v="215.40000915527301"/>
  </r>
  <r>
    <n v="22757"/>
    <x v="2"/>
    <x v="4"/>
    <n v="1284.80004882812"/>
    <n v="228.19999694824199"/>
  </r>
  <r>
    <n v="22774"/>
    <x v="2"/>
    <x v="4"/>
    <n v="1243.20007324218"/>
    <n v="241"/>
  </r>
  <r>
    <n v="22787"/>
    <x v="2"/>
    <x v="4"/>
    <n v="1207.20007324218"/>
    <n v="253.800033569335"/>
  </r>
  <r>
    <n v="22802"/>
    <x v="2"/>
    <x v="4"/>
    <n v="1150.40002441406"/>
    <n v="275.39999389648398"/>
  </r>
  <r>
    <n v="22822"/>
    <x v="2"/>
    <x v="4"/>
    <n v="1091.20007324218"/>
    <n v="297.80001831054602"/>
  </r>
  <r>
    <n v="22837"/>
    <x v="2"/>
    <x v="4"/>
    <n v="1031.20007324218"/>
    <n v="326.600006103515"/>
  </r>
  <r>
    <n v="22857"/>
    <x v="2"/>
    <x v="4"/>
    <n v="968.79998779296795"/>
    <n v="355.39999389648398"/>
  </r>
  <r>
    <n v="22872"/>
    <x v="2"/>
    <x v="4"/>
    <n v="921.60003662109295"/>
    <n v="379.39999389648398"/>
  </r>
  <r>
    <n v="22890"/>
    <x v="2"/>
    <x v="4"/>
    <n v="877.60003662109295"/>
    <n v="401"/>
  </r>
  <r>
    <n v="22902"/>
    <x v="2"/>
    <x v="4"/>
    <n v="855.20001220703102"/>
    <n v="409"/>
  </r>
  <r>
    <n v="22918"/>
    <x v="2"/>
    <x v="4"/>
    <n v="832"/>
    <n v="413.80001831054602"/>
  </r>
  <r>
    <n v="22937"/>
    <x v="2"/>
    <x v="4"/>
    <n v="814.40002441406205"/>
    <n v="416.20001220703102"/>
  </r>
  <r>
    <n v="22957"/>
    <x v="2"/>
    <x v="4"/>
    <n v="804.79998779296795"/>
    <n v="418.600006103515"/>
  </r>
  <r>
    <n v="22970"/>
    <x v="2"/>
    <x v="4"/>
    <n v="799.20001220703102"/>
    <n v="420.20001220703102"/>
  </r>
  <r>
    <n v="22982"/>
    <x v="2"/>
    <x v="4"/>
    <n v="797.60003662109295"/>
    <n v="421"/>
  </r>
  <r>
    <n v="22992"/>
    <x v="2"/>
    <x v="4"/>
    <n v="796"/>
    <n v="421.80001831054602"/>
  </r>
  <r>
    <n v="23015"/>
    <x v="2"/>
    <x v="4"/>
    <n v="795.20001220703102"/>
    <n v="422.600006103515"/>
  </r>
  <r>
    <n v="23037"/>
    <x v="2"/>
    <x v="4"/>
    <n v="794.40002441406205"/>
    <n v="423.39999389648398"/>
  </r>
  <r>
    <n v="23105"/>
    <x v="2"/>
    <x v="4"/>
    <n v="792.79998779296795"/>
    <n v="425.80001831054602"/>
  </r>
  <r>
    <n v="23132"/>
    <x v="2"/>
    <x v="4"/>
    <n v="792"/>
    <n v="425.80001831054602"/>
  </r>
  <r>
    <n v="23177"/>
    <x v="2"/>
    <x v="4"/>
    <n v="792"/>
    <n v="426.600006103515"/>
  </r>
  <r>
    <n v="23178"/>
    <x v="2"/>
    <x v="4"/>
    <n v="791.20001220703102"/>
    <n v="426.600006103515"/>
  </r>
  <r>
    <n v="23207"/>
    <x v="2"/>
    <x v="4"/>
    <n v="788.79998779296795"/>
    <n v="428.20001220703102"/>
  </r>
  <r>
    <n v="23223"/>
    <x v="2"/>
    <x v="4"/>
    <n v="785.60003662109295"/>
    <n v="431.39999389648398"/>
  </r>
  <r>
    <n v="23240"/>
    <x v="2"/>
    <x v="4"/>
    <n v="779.20001220703102"/>
    <n v="434.600006103515"/>
  </r>
  <r>
    <n v="23252"/>
    <x v="2"/>
    <x v="4"/>
    <n v="774.40002441406205"/>
    <n v="438.600006103515"/>
  </r>
  <r>
    <n v="23268"/>
    <x v="2"/>
    <x v="4"/>
    <n v="767.20001220703102"/>
    <n v="442.60006713867102"/>
  </r>
  <r>
    <n v="23287"/>
    <x v="2"/>
    <x v="4"/>
    <n v="758.40002441406205"/>
    <n v="447.39999389648398"/>
  </r>
  <r>
    <n v="23307"/>
    <x v="2"/>
    <x v="4"/>
    <n v="746.40002441406205"/>
    <n v="452.20001220703102"/>
  </r>
  <r>
    <n v="23322"/>
    <x v="2"/>
    <x v="4"/>
    <n v="733.60003662109295"/>
    <n v="456.20001220703102"/>
  </r>
  <r>
    <n v="23339"/>
    <x v="2"/>
    <x v="4"/>
    <n v="724"/>
    <n v="458.60006713867102"/>
  </r>
  <r>
    <n v="23357"/>
    <x v="2"/>
    <x v="4"/>
    <n v="712"/>
    <n v="460.20001220703102"/>
  </r>
  <r>
    <n v="23367"/>
    <x v="2"/>
    <x v="4"/>
    <n v="704.79998779296795"/>
    <n v="462.60006713867102"/>
  </r>
  <r>
    <n v="23387"/>
    <x v="2"/>
    <x v="4"/>
    <n v="696"/>
    <n v="465"/>
  </r>
  <r>
    <n v="23403"/>
    <x v="2"/>
    <x v="4"/>
    <n v="691.20001220703102"/>
    <n v="465"/>
  </r>
  <r>
    <n v="23422"/>
    <x v="2"/>
    <x v="4"/>
    <n v="688.79998779296795"/>
    <n v="465.80001831054602"/>
  </r>
  <r>
    <n v="23438"/>
    <x v="2"/>
    <x v="4"/>
    <n v="687.20001220703102"/>
    <n v="465.80001831054602"/>
  </r>
  <r>
    <n v="23456"/>
    <x v="2"/>
    <x v="4"/>
    <n v="684.79998779296795"/>
    <n v="465.80001831054602"/>
  </r>
  <r>
    <n v="23467"/>
    <x v="2"/>
    <x v="4"/>
    <n v="683.20001220703102"/>
    <n v="465.80001831054602"/>
  </r>
  <r>
    <n v="23487"/>
    <x v="2"/>
    <x v="4"/>
    <n v="680"/>
    <n v="465.80001831054602"/>
  </r>
  <r>
    <n v="23503"/>
    <x v="2"/>
    <x v="4"/>
    <n v="678.40002441406205"/>
    <n v="465.80001831054602"/>
  </r>
  <r>
    <n v="23522"/>
    <x v="2"/>
    <x v="4"/>
    <n v="676"/>
    <n v="465.80001831054602"/>
  </r>
  <r>
    <n v="23532"/>
    <x v="2"/>
    <x v="4"/>
    <n v="674.40002441406205"/>
    <n v="465.80001831054602"/>
  </r>
  <r>
    <n v="23556"/>
    <x v="2"/>
    <x v="4"/>
    <n v="671.20001220703102"/>
    <n v="465.80001831054602"/>
  </r>
  <r>
    <n v="23565"/>
    <x v="2"/>
    <x v="4"/>
    <n v="669.60003662109295"/>
    <n v="467.39999389648398"/>
  </r>
  <r>
    <n v="23587"/>
    <x v="2"/>
    <x v="4"/>
    <n v="666.40002441406205"/>
    <n v="467.39999389648398"/>
  </r>
  <r>
    <n v="23603"/>
    <x v="2"/>
    <x v="4"/>
    <n v="662.40002441406205"/>
    <n v="467.39999389648398"/>
  </r>
  <r>
    <n v="23622"/>
    <x v="2"/>
    <x v="4"/>
    <n v="658.40002441406205"/>
    <n v="469"/>
  </r>
  <r>
    <n v="23638"/>
    <x v="2"/>
    <x v="4"/>
    <n v="654.40002441406205"/>
    <n v="470.60006713867102"/>
  </r>
  <r>
    <n v="23657"/>
    <x v="2"/>
    <x v="4"/>
    <n v="648.79998779296795"/>
    <n v="472.20001220703102"/>
  </r>
  <r>
    <n v="23672"/>
    <x v="2"/>
    <x v="4"/>
    <n v="645.60003662109295"/>
    <n v="473.80001831054602"/>
  </r>
  <r>
    <n v="23683"/>
    <x v="2"/>
    <x v="4"/>
    <n v="643.20001220703102"/>
    <n v="474.60006713867102"/>
  </r>
  <r>
    <n v="23702"/>
    <x v="2"/>
    <x v="4"/>
    <n v="640.79998779296795"/>
    <n v="475.39999389648398"/>
  </r>
  <r>
    <n v="23717"/>
    <x v="2"/>
    <x v="4"/>
    <n v="638.40002441406205"/>
    <n v="475.39999389648398"/>
  </r>
  <r>
    <n v="23736"/>
    <x v="2"/>
    <x v="4"/>
    <n v="635.20001220703102"/>
    <n v="475.39999389648398"/>
  </r>
  <r>
    <n v="23757"/>
    <x v="2"/>
    <x v="4"/>
    <n v="632.79998779296795"/>
    <n v="475.39999389648398"/>
  </r>
  <r>
    <n v="23773"/>
    <x v="2"/>
    <x v="4"/>
    <n v="630.40002441406205"/>
    <n v="475.39999389648398"/>
  </r>
  <r>
    <n v="23782"/>
    <x v="2"/>
    <x v="4"/>
    <n v="629.60003662109295"/>
    <n v="475.39999389648398"/>
  </r>
  <r>
    <n v="23802"/>
    <x v="2"/>
    <x v="4"/>
    <n v="627.20001220703102"/>
    <n v="475.39999389648398"/>
  </r>
  <r>
    <n v="23816"/>
    <x v="2"/>
    <x v="4"/>
    <n v="625.60003662109295"/>
    <n v="475.39999389648398"/>
  </r>
  <r>
    <n v="23837"/>
    <x v="2"/>
    <x v="4"/>
    <n v="623.20001220703102"/>
    <n v="475.39999389648398"/>
  </r>
  <r>
    <n v="23854"/>
    <x v="2"/>
    <x v="4"/>
    <n v="620.79998779296795"/>
    <n v="475.39999389648398"/>
  </r>
  <r>
    <n v="23870"/>
    <x v="2"/>
    <x v="4"/>
    <n v="619.20001220703102"/>
    <n v="474.60006713867102"/>
  </r>
  <r>
    <n v="23888"/>
    <x v="2"/>
    <x v="4"/>
    <n v="617.60003662109295"/>
    <n v="474.60006713867102"/>
  </r>
  <r>
    <n v="23897"/>
    <x v="2"/>
    <x v="4"/>
    <n v="616.79998779296795"/>
    <n v="473.80001831054602"/>
  </r>
  <r>
    <n v="23923"/>
    <x v="2"/>
    <x v="4"/>
    <n v="616"/>
    <n v="473.80001831054602"/>
  </r>
  <r>
    <n v="23937"/>
    <x v="2"/>
    <x v="4"/>
    <n v="615.20001220703102"/>
    <n v="472.20001220703102"/>
  </r>
  <r>
    <n v="23953"/>
    <x v="2"/>
    <x v="4"/>
    <n v="613.60003662109295"/>
    <n v="472.20001220703102"/>
  </r>
  <r>
    <n v="23972"/>
    <x v="2"/>
    <x v="4"/>
    <n v="612"/>
    <n v="472.20001220703102"/>
  </r>
  <r>
    <n v="23988"/>
    <x v="2"/>
    <x v="4"/>
    <n v="610.40002441406205"/>
    <n v="472.20001220703102"/>
  </r>
  <r>
    <n v="24007"/>
    <x v="2"/>
    <x v="4"/>
    <n v="608.79998779296795"/>
    <n v="472.20001220703102"/>
  </r>
  <r>
    <n v="24017"/>
    <x v="2"/>
    <x v="4"/>
    <n v="607.20001220703102"/>
    <n v="472.20001220703102"/>
  </r>
  <r>
    <n v="24040"/>
    <x v="2"/>
    <x v="4"/>
    <n v="604.79998779296795"/>
    <n v="472.20001220703102"/>
  </r>
  <r>
    <n v="24052"/>
    <x v="2"/>
    <x v="4"/>
    <n v="603.20001220703102"/>
    <n v="472.20001220703102"/>
  </r>
  <r>
    <n v="24072"/>
    <x v="2"/>
    <x v="4"/>
    <n v="601.60003662109295"/>
    <n v="472.20001220703102"/>
  </r>
  <r>
    <n v="24087"/>
    <x v="2"/>
    <x v="4"/>
    <n v="600"/>
    <n v="472.20001220703102"/>
  </r>
  <r>
    <n v="24107"/>
    <x v="2"/>
    <x v="4"/>
    <n v="597.60003662109295"/>
    <n v="472.20001220703102"/>
  </r>
  <r>
    <n v="24122"/>
    <x v="2"/>
    <x v="4"/>
    <n v="595.20001220703102"/>
    <n v="472.20001220703102"/>
  </r>
  <r>
    <n v="24139"/>
    <x v="2"/>
    <x v="4"/>
    <n v="593.60003662109295"/>
    <n v="472.20001220703102"/>
  </r>
  <r>
    <n v="24148"/>
    <x v="2"/>
    <x v="4"/>
    <n v="592.79998779296795"/>
    <n v="472.20001220703102"/>
  </r>
  <r>
    <n v="24166"/>
    <x v="2"/>
    <x v="4"/>
    <n v="590.40002441406205"/>
    <n v="472.20001220703102"/>
  </r>
  <r>
    <n v="24184"/>
    <x v="2"/>
    <x v="4"/>
    <n v="588"/>
    <n v="472.20001220703102"/>
  </r>
  <r>
    <n v="24202"/>
    <x v="2"/>
    <x v="4"/>
    <n v="586.40002441406205"/>
    <n v="472.20001220703102"/>
  </r>
  <r>
    <n v="24220"/>
    <x v="2"/>
    <x v="4"/>
    <n v="584"/>
    <n v="472.20001220703102"/>
  </r>
  <r>
    <n v="24238"/>
    <x v="2"/>
    <x v="4"/>
    <n v="581.60003662109295"/>
    <n v="472.20001220703102"/>
  </r>
  <r>
    <n v="24256"/>
    <x v="2"/>
    <x v="4"/>
    <n v="579.20001220703102"/>
    <n v="472.20001220703102"/>
  </r>
  <r>
    <n v="24265"/>
    <x v="2"/>
    <x v="4"/>
    <n v="578.40002441406205"/>
    <n v="472.20001220703102"/>
  </r>
  <r>
    <n v="24283"/>
    <x v="2"/>
    <x v="4"/>
    <n v="576"/>
    <n v="472.20001220703102"/>
  </r>
  <r>
    <n v="24302"/>
    <x v="2"/>
    <x v="4"/>
    <n v="572.79998779296795"/>
    <n v="473"/>
  </r>
  <r>
    <n v="24319"/>
    <x v="2"/>
    <x v="4"/>
    <n v="571.20001220703102"/>
    <n v="473"/>
  </r>
  <r>
    <n v="24338"/>
    <x v="2"/>
    <x v="4"/>
    <n v="568.79998779296795"/>
    <n v="473"/>
  </r>
  <r>
    <n v="24357"/>
    <x v="2"/>
    <x v="4"/>
    <n v="565.60003662109295"/>
    <n v="473"/>
  </r>
  <r>
    <n v="24367"/>
    <x v="2"/>
    <x v="4"/>
    <n v="564.79998779296795"/>
    <n v="473"/>
  </r>
  <r>
    <n v="24383"/>
    <x v="2"/>
    <x v="4"/>
    <n v="562.40002441406205"/>
    <n v="473"/>
  </r>
  <r>
    <n v="24401"/>
    <x v="2"/>
    <x v="4"/>
    <n v="560"/>
    <n v="473"/>
  </r>
  <r>
    <n v="24422"/>
    <x v="2"/>
    <x v="4"/>
    <n v="557.60003662109295"/>
    <n v="473"/>
  </r>
  <r>
    <n v="24437"/>
    <x v="2"/>
    <x v="4"/>
    <n v="554.40002441406205"/>
    <n v="473.80001831054602"/>
  </r>
  <r>
    <n v="24457"/>
    <x v="2"/>
    <x v="4"/>
    <n v="551.20001220703102"/>
    <n v="473.80001831054602"/>
  </r>
  <r>
    <n v="24472"/>
    <x v="2"/>
    <x v="4"/>
    <n v="548"/>
    <n v="474.60006713867102"/>
  </r>
  <r>
    <n v="24489"/>
    <x v="2"/>
    <x v="4"/>
    <n v="545.60003662109295"/>
    <n v="475.39999389648398"/>
  </r>
  <r>
    <n v="24507"/>
    <x v="2"/>
    <x v="4"/>
    <n v="542.40002441406205"/>
    <n v="475.39999389648398"/>
  </r>
  <r>
    <n v="24517"/>
    <x v="2"/>
    <x v="4"/>
    <n v="540"/>
    <n v="475.39999389648398"/>
  </r>
  <r>
    <n v="24537"/>
    <x v="2"/>
    <x v="4"/>
    <n v="536.79998779296795"/>
    <n v="476.20001220703102"/>
  </r>
  <r>
    <n v="24554"/>
    <x v="2"/>
    <x v="4"/>
    <n v="533.60003662109295"/>
    <n v="477"/>
  </r>
  <r>
    <n v="24572"/>
    <x v="2"/>
    <x v="4"/>
    <n v="530.40002441406205"/>
    <n v="477"/>
  </r>
  <r>
    <n v="24588"/>
    <x v="2"/>
    <x v="4"/>
    <n v="528"/>
    <n v="477"/>
  </r>
  <r>
    <n v="24606"/>
    <x v="2"/>
    <x v="4"/>
    <n v="525.60003662109295"/>
    <n v="477"/>
  </r>
  <r>
    <n v="24623"/>
    <x v="2"/>
    <x v="4"/>
    <n v="522.40002441406205"/>
    <n v="477"/>
  </r>
  <r>
    <n v="24637"/>
    <x v="2"/>
    <x v="4"/>
    <n v="520.79998779296795"/>
    <n v="477"/>
  </r>
  <r>
    <n v="24651"/>
    <x v="2"/>
    <x v="4"/>
    <n v="518.40002441406205"/>
    <n v="477"/>
  </r>
  <r>
    <n v="24668"/>
    <x v="2"/>
    <x v="4"/>
    <n v="516"/>
    <n v="477"/>
  </r>
  <r>
    <n v="24688"/>
    <x v="2"/>
    <x v="4"/>
    <n v="512.79998779296795"/>
    <n v="477"/>
  </r>
  <r>
    <n v="24697"/>
    <x v="2"/>
    <x v="4"/>
    <n v="512"/>
    <n v="477"/>
  </r>
  <r>
    <n v="24717"/>
    <x v="2"/>
    <x v="4"/>
    <n v="509.600006103515"/>
    <n v="477"/>
  </r>
  <r>
    <n v="24733"/>
    <x v="2"/>
    <x v="4"/>
    <n v="507.20001220703102"/>
    <n v="477"/>
  </r>
  <r>
    <n v="24752"/>
    <x v="2"/>
    <x v="4"/>
    <n v="505.600006103515"/>
    <n v="477"/>
  </r>
  <r>
    <n v="24769"/>
    <x v="2"/>
    <x v="4"/>
    <n v="503.20001220703102"/>
    <n v="477"/>
  </r>
  <r>
    <n v="24787"/>
    <x v="2"/>
    <x v="4"/>
    <n v="500.80001831054602"/>
    <n v="477"/>
  </r>
  <r>
    <n v="24797"/>
    <x v="2"/>
    <x v="4"/>
    <n v="500"/>
    <n v="477"/>
  </r>
  <r>
    <n v="24823"/>
    <x v="2"/>
    <x v="4"/>
    <n v="496.80001831054602"/>
    <n v="477"/>
  </r>
  <r>
    <n v="24839"/>
    <x v="2"/>
    <x v="4"/>
    <n v="495.20001220703102"/>
    <n v="477"/>
  </r>
  <r>
    <n v="24857"/>
    <x v="2"/>
    <x v="4"/>
    <n v="492.80001831054602"/>
    <n v="477"/>
  </r>
  <r>
    <n v="24868"/>
    <x v="2"/>
    <x v="4"/>
    <n v="491.20001220703102"/>
    <n v="477"/>
  </r>
  <r>
    <n v="24884"/>
    <x v="2"/>
    <x v="4"/>
    <n v="489.600006103515"/>
    <n v="477"/>
  </r>
  <r>
    <n v="24902"/>
    <x v="2"/>
    <x v="4"/>
    <n v="487.20001220703102"/>
    <n v="477"/>
  </r>
  <r>
    <n v="24922"/>
    <x v="2"/>
    <x v="4"/>
    <n v="484.80001831054602"/>
    <n v="477"/>
  </r>
  <r>
    <n v="24938"/>
    <x v="2"/>
    <x v="4"/>
    <n v="483.20001220703102"/>
    <n v="477"/>
  </r>
  <r>
    <n v="24955"/>
    <x v="2"/>
    <x v="4"/>
    <n v="480.80001831054602"/>
    <n v="477"/>
  </r>
  <r>
    <n v="24967"/>
    <x v="2"/>
    <x v="4"/>
    <n v="479.20001220703102"/>
    <n v="477"/>
  </r>
  <r>
    <n v="24982"/>
    <x v="2"/>
    <x v="4"/>
    <n v="477.600006103515"/>
    <n v="477"/>
  </r>
  <r>
    <n v="25000"/>
    <x v="2"/>
    <x v="4"/>
    <n v="475.20001220703102"/>
    <n v="477"/>
  </r>
  <r>
    <n v="25022"/>
    <x v="2"/>
    <x v="4"/>
    <n v="472.80001831054602"/>
    <n v="477"/>
  </r>
  <r>
    <n v="25036"/>
    <x v="2"/>
    <x v="4"/>
    <n v="471.20001220703102"/>
    <n v="477"/>
  </r>
  <r>
    <n v="25054"/>
    <x v="2"/>
    <x v="4"/>
    <n v="468.80001831054602"/>
    <n v="477"/>
  </r>
  <r>
    <n v="25072"/>
    <x v="2"/>
    <x v="4"/>
    <n v="466.39999389648398"/>
    <n v="477"/>
  </r>
  <r>
    <n v="25090"/>
    <x v="2"/>
    <x v="4"/>
    <n v="464.80001831054602"/>
    <n v="477.80001831054602"/>
  </r>
  <r>
    <n v="25099"/>
    <x v="2"/>
    <x v="4"/>
    <n v="463.20001220703102"/>
    <n v="477.80001831054602"/>
  </r>
  <r>
    <n v="25118"/>
    <x v="2"/>
    <x v="4"/>
    <n v="460.80001831054602"/>
    <n v="477.80001831054602"/>
  </r>
  <r>
    <n v="25135"/>
    <x v="2"/>
    <x v="4"/>
    <n v="459.20001220703102"/>
    <n v="477.80001831054602"/>
  </r>
  <r>
    <n v="25153"/>
    <x v="2"/>
    <x v="4"/>
    <n v="456.80001831054602"/>
    <n v="477.80001831054602"/>
  </r>
  <r>
    <n v="25172"/>
    <x v="2"/>
    <x v="4"/>
    <n v="454.39999389648398"/>
    <n v="477.80001831054602"/>
  </r>
  <r>
    <n v="25189"/>
    <x v="2"/>
    <x v="4"/>
    <n v="452.80001831054602"/>
    <n v="477.80001831054602"/>
  </r>
  <r>
    <n v="25206"/>
    <x v="2"/>
    <x v="4"/>
    <n v="450.39999389648398"/>
    <n v="477.80001831054602"/>
  </r>
  <r>
    <n v="25217"/>
    <x v="2"/>
    <x v="4"/>
    <n v="448.80001831054602"/>
    <n v="477.80001831054602"/>
  </r>
  <r>
    <n v="25237"/>
    <x v="2"/>
    <x v="4"/>
    <n v="446.39999389648398"/>
    <n v="477.80001831054602"/>
  </r>
  <r>
    <n v="25251"/>
    <x v="2"/>
    <x v="4"/>
    <n v="444.80001831054602"/>
    <n v="477.80001831054602"/>
  </r>
  <r>
    <n v="25273"/>
    <x v="2"/>
    <x v="4"/>
    <n v="442.39999389648398"/>
    <n v="477.80001831054602"/>
  </r>
  <r>
    <n v="25288"/>
    <x v="2"/>
    <x v="4"/>
    <n v="440"/>
    <n v="477.80001831054602"/>
  </r>
  <r>
    <n v="25298"/>
    <x v="2"/>
    <x v="4"/>
    <n v="439.20001220703102"/>
    <n v="477.80001831054602"/>
  </r>
  <r>
    <n v="25323"/>
    <x v="2"/>
    <x v="4"/>
    <n v="436.80001831054602"/>
    <n v="478.60006713867102"/>
  </r>
  <r>
    <n v="25332"/>
    <x v="2"/>
    <x v="4"/>
    <n v="434.39999389648398"/>
    <n v="478.60006713867102"/>
  </r>
  <r>
    <n v="25352"/>
    <x v="2"/>
    <x v="4"/>
    <n v="432.80001831054602"/>
    <n v="478.60006713867102"/>
  </r>
  <r>
    <n v="25369"/>
    <x v="2"/>
    <x v="4"/>
    <n v="430.39999389648398"/>
    <n v="478.60006713867102"/>
  </r>
  <r>
    <n v="25387"/>
    <x v="2"/>
    <x v="4"/>
    <n v="428"/>
    <n v="478.60006713867102"/>
  </r>
  <r>
    <n v="25397"/>
    <x v="2"/>
    <x v="4"/>
    <n v="427.20001220703102"/>
    <n v="478.60006713867102"/>
  </r>
  <r>
    <n v="25423"/>
    <x v="2"/>
    <x v="4"/>
    <n v="424"/>
    <n v="478.60006713867102"/>
  </r>
  <r>
    <n v="25439"/>
    <x v="2"/>
    <x v="4"/>
    <n v="422.39999389648398"/>
    <n v="478.60006713867102"/>
  </r>
  <r>
    <n v="25452"/>
    <x v="2"/>
    <x v="4"/>
    <n v="420.80001831054602"/>
    <n v="478.60006713867102"/>
  </r>
  <r>
    <n v="25468"/>
    <x v="2"/>
    <x v="4"/>
    <n v="418.39999389648398"/>
    <n v="478.60006713867102"/>
  </r>
  <r>
    <n v="25484"/>
    <x v="2"/>
    <x v="4"/>
    <n v="416.80001831054602"/>
    <n v="478.60006713867102"/>
  </r>
  <r>
    <n v="25502"/>
    <x v="2"/>
    <x v="4"/>
    <n v="414.39999389648398"/>
    <n v="478.60006713867102"/>
  </r>
  <r>
    <n v="25523"/>
    <x v="2"/>
    <x v="4"/>
    <n v="412"/>
    <n v="478.60006713867102"/>
  </r>
  <r>
    <n v="25538"/>
    <x v="2"/>
    <x v="4"/>
    <n v="410.39999389648398"/>
    <n v="478.60006713867102"/>
  </r>
  <r>
    <n v="25555"/>
    <x v="2"/>
    <x v="4"/>
    <n v="408"/>
    <n v="478.60006713867102"/>
  </r>
  <r>
    <n v="25565"/>
    <x v="2"/>
    <x v="4"/>
    <n v="407.20001220703102"/>
    <n v="478.60006713867102"/>
  </r>
  <r>
    <n v="25583"/>
    <x v="2"/>
    <x v="4"/>
    <n v="404.80001831054602"/>
    <n v="478.60006713867102"/>
  </r>
  <r>
    <n v="25600"/>
    <x v="2"/>
    <x v="4"/>
    <n v="402.39999389648398"/>
    <n v="478.60006713867102"/>
  </r>
  <r>
    <n v="25619"/>
    <x v="2"/>
    <x v="4"/>
    <n v="400"/>
    <n v="478.60006713867102"/>
  </r>
  <r>
    <n v="25636"/>
    <x v="2"/>
    <x v="4"/>
    <n v="398.39999389648398"/>
    <n v="478.60006713867102"/>
  </r>
  <r>
    <n v="25655"/>
    <x v="2"/>
    <x v="4"/>
    <n v="396"/>
    <n v="478.60006713867102"/>
  </r>
  <r>
    <n v="25673"/>
    <x v="2"/>
    <x v="4"/>
    <n v="393.600006103515"/>
    <n v="478.60006713867102"/>
  </r>
  <r>
    <n v="25681"/>
    <x v="2"/>
    <x v="4"/>
    <n v="392.80001831054602"/>
    <n v="478.60006713867102"/>
  </r>
  <r>
    <n v="25699"/>
    <x v="2"/>
    <x v="4"/>
    <n v="390.39999389648398"/>
    <n v="478.60006713867102"/>
  </r>
  <r>
    <n v="25718"/>
    <x v="2"/>
    <x v="4"/>
    <n v="388.80001831054602"/>
    <n v="479.39999389648398"/>
  </r>
  <r>
    <n v="25738"/>
    <x v="2"/>
    <x v="4"/>
    <n v="386.39999389648398"/>
    <n v="480.20001220703102"/>
  </r>
  <r>
    <n v="25747"/>
    <x v="2"/>
    <x v="4"/>
    <n v="385.600006103515"/>
    <n v="480.20001220703102"/>
  </r>
  <r>
    <n v="25772"/>
    <x v="2"/>
    <x v="4"/>
    <n v="382.39999389648398"/>
    <n v="482.60006713867102"/>
  </r>
  <r>
    <n v="25789"/>
    <x v="2"/>
    <x v="4"/>
    <n v="380.80001831054602"/>
    <n v="482.60006713867102"/>
  </r>
  <r>
    <n v="25798"/>
    <x v="2"/>
    <x v="4"/>
    <n v="379.20001220703102"/>
    <n v="483.39999389648398"/>
  </r>
  <r>
    <n v="25818"/>
    <x v="2"/>
    <x v="4"/>
    <n v="376.80001831054602"/>
    <n v="484.20001220703102"/>
  </r>
  <r>
    <n v="25838"/>
    <x v="2"/>
    <x v="4"/>
    <n v="374.39999389648398"/>
    <n v="485"/>
  </r>
  <r>
    <n v="25853"/>
    <x v="2"/>
    <x v="4"/>
    <n v="372"/>
    <n v="486.60006713867102"/>
  </r>
  <r>
    <n v="25869"/>
    <x v="2"/>
    <x v="4"/>
    <n v="369.600006103515"/>
    <n v="489"/>
  </r>
  <r>
    <n v="25888"/>
    <x v="2"/>
    <x v="4"/>
    <n v="366.39999389648398"/>
    <n v="493"/>
  </r>
  <r>
    <n v="25905"/>
    <x v="2"/>
    <x v="4"/>
    <n v="364"/>
    <n v="495.39999389648398"/>
  </r>
  <r>
    <n v="25923"/>
    <x v="2"/>
    <x v="4"/>
    <n v="361.600006103515"/>
    <n v="497.80001831054602"/>
  </r>
  <r>
    <n v="25933"/>
    <x v="2"/>
    <x v="4"/>
    <n v="359.20001220703102"/>
    <n v="500.20001220703102"/>
  </r>
  <r>
    <n v="25953"/>
    <x v="2"/>
    <x v="4"/>
    <n v="356.80001831054602"/>
    <n v="502.60006713867102"/>
  </r>
  <r>
    <n v="25968"/>
    <x v="2"/>
    <x v="4"/>
    <n v="354.39999389648398"/>
    <n v="504.20001220703102"/>
  </r>
  <r>
    <n v="25988"/>
    <x v="2"/>
    <x v="4"/>
    <n v="352"/>
    <n v="506.60006713867102"/>
  </r>
  <r>
    <n v="26003"/>
    <x v="2"/>
    <x v="4"/>
    <n v="350.39999389648398"/>
    <n v="509"/>
  </r>
  <r>
    <n v="26023"/>
    <x v="2"/>
    <x v="4"/>
    <n v="348"/>
    <n v="511.39999389648398"/>
  </r>
  <r>
    <n v="26038"/>
    <x v="2"/>
    <x v="4"/>
    <n v="345.600006103515"/>
    <n v="513"/>
  </r>
  <r>
    <n v="26056"/>
    <x v="2"/>
    <x v="4"/>
    <n v="344"/>
    <n v="515.40002441406205"/>
  </r>
  <r>
    <n v="26068"/>
    <x v="2"/>
    <x v="4"/>
    <n v="342.39999389648398"/>
    <n v="517"/>
  </r>
  <r>
    <n v="26084"/>
    <x v="2"/>
    <x v="4"/>
    <n v="340"/>
    <n v="519.40002441406205"/>
  </r>
  <r>
    <n v="26103"/>
    <x v="2"/>
    <x v="4"/>
    <n v="337.600006103515"/>
    <n v="521"/>
  </r>
  <r>
    <n v="26118"/>
    <x v="2"/>
    <x v="4"/>
    <n v="336"/>
    <n v="523.40002441406205"/>
  </r>
  <r>
    <n v="26129"/>
    <x v="2"/>
    <x v="4"/>
    <n v="334.39999389648398"/>
    <n v="525"/>
  </r>
  <r>
    <n v="26138"/>
    <x v="3"/>
    <x v="4"/>
    <n v="334.39999389648398"/>
    <n v="525"/>
  </r>
  <r>
    <n v="28078"/>
    <x v="1"/>
    <x v="5"/>
    <n v="1408"/>
    <n v="397"/>
  </r>
  <r>
    <n v="28246"/>
    <x v="2"/>
    <x v="5"/>
    <n v="1403.20007324218"/>
    <n v="397.80001831054602"/>
  </r>
  <r>
    <n v="28255"/>
    <x v="2"/>
    <x v="5"/>
    <n v="1390.40002441406"/>
    <n v="401"/>
  </r>
  <r>
    <n v="28266"/>
    <x v="2"/>
    <x v="5"/>
    <n v="1368.80004882812"/>
    <n v="405"/>
  </r>
  <r>
    <n v="28285"/>
    <x v="2"/>
    <x v="5"/>
    <n v="1326.40002441406"/>
    <n v="412.20001220703102"/>
  </r>
  <r>
    <n v="28300"/>
    <x v="2"/>
    <x v="5"/>
    <n v="1278.40002441406"/>
    <n v="418.600006103515"/>
  </r>
  <r>
    <n v="28319"/>
    <x v="2"/>
    <x v="5"/>
    <n v="1224"/>
    <n v="424.20001220703102"/>
  </r>
  <r>
    <n v="28336"/>
    <x v="2"/>
    <x v="5"/>
    <n v="1174.40002441406"/>
    <n v="429"/>
  </r>
  <r>
    <n v="28354"/>
    <x v="2"/>
    <x v="5"/>
    <n v="1104.80004882812"/>
    <n v="435.39999389648398"/>
  </r>
  <r>
    <n v="28371"/>
    <x v="2"/>
    <x v="5"/>
    <n v="1056.80004882812"/>
    <n v="436.20001220703102"/>
  </r>
  <r>
    <n v="28389"/>
    <x v="2"/>
    <x v="5"/>
    <n v="1004"/>
    <n v="436.20001220703102"/>
  </r>
  <r>
    <n v="28399"/>
    <x v="2"/>
    <x v="5"/>
    <n v="976"/>
    <n v="436.20001220703102"/>
  </r>
  <r>
    <n v="28419"/>
    <x v="2"/>
    <x v="5"/>
    <n v="938.40002441406205"/>
    <n v="436.20001220703102"/>
  </r>
  <r>
    <n v="28435"/>
    <x v="2"/>
    <x v="5"/>
    <n v="906.40002441406205"/>
    <n v="436.20001220703102"/>
  </r>
  <r>
    <n v="28455"/>
    <x v="2"/>
    <x v="5"/>
    <n v="890.40002441406205"/>
    <n v="436.20001220703102"/>
  </r>
  <r>
    <n v="28471"/>
    <x v="2"/>
    <x v="5"/>
    <n v="879.20001220703102"/>
    <n v="436.20001220703102"/>
  </r>
  <r>
    <n v="28487"/>
    <x v="2"/>
    <x v="5"/>
    <n v="875.20001220703102"/>
    <n v="436.20001220703102"/>
  </r>
  <r>
    <n v="28505"/>
    <x v="2"/>
    <x v="5"/>
    <n v="872"/>
    <n v="437.80001831054602"/>
  </r>
  <r>
    <n v="28514"/>
    <x v="2"/>
    <x v="5"/>
    <n v="869.60003662109295"/>
    <n v="438.600006103515"/>
  </r>
  <r>
    <n v="28535"/>
    <x v="2"/>
    <x v="5"/>
    <n v="868"/>
    <n v="440.20001220703102"/>
  </r>
  <r>
    <n v="28549"/>
    <x v="2"/>
    <x v="5"/>
    <n v="865.60003662109295"/>
    <n v="441"/>
  </r>
  <r>
    <n v="28568"/>
    <x v="2"/>
    <x v="5"/>
    <n v="863.20001220703102"/>
    <n v="442.60006713867102"/>
  </r>
  <r>
    <n v="28586"/>
    <x v="2"/>
    <x v="5"/>
    <n v="860.79998779296795"/>
    <n v="445.80001831054602"/>
  </r>
  <r>
    <n v="28597"/>
    <x v="2"/>
    <x v="5"/>
    <n v="857.60003662109295"/>
    <n v="449"/>
  </r>
  <r>
    <n v="28622"/>
    <x v="2"/>
    <x v="5"/>
    <n v="844"/>
    <n v="461.80001831054602"/>
  </r>
  <r>
    <n v="28635"/>
    <x v="2"/>
    <x v="5"/>
    <n v="838.40002441406205"/>
    <n v="467.39999389648398"/>
  </r>
  <r>
    <n v="28650"/>
    <x v="2"/>
    <x v="5"/>
    <n v="831.20001220703102"/>
    <n v="473.80001831054602"/>
  </r>
  <r>
    <n v="28670"/>
    <x v="2"/>
    <x v="5"/>
    <n v="823.20001220703102"/>
    <n v="479.39999389648398"/>
  </r>
  <r>
    <n v="28686"/>
    <x v="2"/>
    <x v="5"/>
    <n v="814.40002441406205"/>
    <n v="484.20001220703102"/>
  </r>
  <r>
    <n v="28705"/>
    <x v="2"/>
    <x v="5"/>
    <n v="806.40002441406205"/>
    <n v="488.20001220703102"/>
  </r>
  <r>
    <n v="28721"/>
    <x v="2"/>
    <x v="5"/>
    <n v="800"/>
    <n v="491.39999389648398"/>
  </r>
  <r>
    <n v="28739"/>
    <x v="2"/>
    <x v="5"/>
    <n v="795.20001220703102"/>
    <n v="492.20001220703102"/>
  </r>
  <r>
    <n v="28750"/>
    <x v="2"/>
    <x v="5"/>
    <n v="792"/>
    <n v="492.20001220703102"/>
  </r>
  <r>
    <n v="28770"/>
    <x v="2"/>
    <x v="5"/>
    <n v="787.20001220703102"/>
    <n v="492.20001220703102"/>
  </r>
  <r>
    <n v="28785"/>
    <x v="2"/>
    <x v="5"/>
    <n v="783.20001220703102"/>
    <n v="491.39999389648398"/>
  </r>
  <r>
    <n v="28802"/>
    <x v="2"/>
    <x v="5"/>
    <n v="781.60003662109295"/>
    <n v="491.39999389648398"/>
  </r>
  <r>
    <n v="28820"/>
    <x v="2"/>
    <x v="5"/>
    <n v="778.40002441406205"/>
    <n v="491.39999389648398"/>
  </r>
  <r>
    <n v="28830"/>
    <x v="2"/>
    <x v="5"/>
    <n v="776.79998779296795"/>
    <n v="491.39999389648398"/>
  </r>
  <r>
    <n v="28849"/>
    <x v="2"/>
    <x v="5"/>
    <n v="775.20001220703102"/>
    <n v="491.39999389648398"/>
  </r>
  <r>
    <n v="28867"/>
    <x v="2"/>
    <x v="5"/>
    <n v="772.79998779296795"/>
    <n v="491.39999389648398"/>
  </r>
  <r>
    <n v="28885"/>
    <x v="2"/>
    <x v="5"/>
    <n v="769.60003662109295"/>
    <n v="490.60006713867102"/>
  </r>
  <r>
    <n v="28901"/>
    <x v="2"/>
    <x v="5"/>
    <n v="766.40002441406205"/>
    <n v="489"/>
  </r>
  <r>
    <n v="28920"/>
    <x v="2"/>
    <x v="5"/>
    <n v="761.60003662109295"/>
    <n v="488.20001220703102"/>
  </r>
  <r>
    <n v="28936"/>
    <x v="2"/>
    <x v="5"/>
    <n v="757.60003662109295"/>
    <n v="486.60006713867102"/>
  </r>
  <r>
    <n v="28955"/>
    <x v="2"/>
    <x v="5"/>
    <n v="752.79998779296795"/>
    <n v="484.20001220703102"/>
  </r>
  <r>
    <n v="28963"/>
    <x v="2"/>
    <x v="5"/>
    <n v="751.20001220703102"/>
    <n v="484.20001220703102"/>
  </r>
  <r>
    <n v="28985"/>
    <x v="2"/>
    <x v="5"/>
    <n v="746.40002441406205"/>
    <n v="483.39999389648398"/>
  </r>
  <r>
    <n v="29000"/>
    <x v="2"/>
    <x v="5"/>
    <n v="743.20001220703102"/>
    <n v="483.39999389648398"/>
  </r>
  <r>
    <n v="29016"/>
    <x v="2"/>
    <x v="5"/>
    <n v="740"/>
    <n v="482.60006713867102"/>
  </r>
  <r>
    <n v="29036"/>
    <x v="2"/>
    <x v="5"/>
    <n v="736.79998779296795"/>
    <n v="482.60006713867102"/>
  </r>
  <r>
    <n v="29052"/>
    <x v="2"/>
    <x v="5"/>
    <n v="734.40002441406205"/>
    <n v="481.80001831054602"/>
  </r>
  <r>
    <n v="29070"/>
    <x v="2"/>
    <x v="5"/>
    <n v="732"/>
    <n v="481.80001831054602"/>
  </r>
  <r>
    <n v="29088"/>
    <x v="2"/>
    <x v="5"/>
    <n v="729.60003662109295"/>
    <n v="481.80001831054602"/>
  </r>
  <r>
    <n v="29100"/>
    <x v="2"/>
    <x v="5"/>
    <n v="727.20001220703102"/>
    <n v="481.80001831054602"/>
  </r>
  <r>
    <n v="29116"/>
    <x v="2"/>
    <x v="5"/>
    <n v="724.79998779296795"/>
    <n v="481.80001831054602"/>
  </r>
  <r>
    <n v="29135"/>
    <x v="2"/>
    <x v="5"/>
    <n v="723.20001220703102"/>
    <n v="481.80001831054602"/>
  </r>
  <r>
    <n v="29155"/>
    <x v="2"/>
    <x v="5"/>
    <n v="720.79998779296795"/>
    <n v="481.80001831054602"/>
  </r>
  <r>
    <n v="29171"/>
    <x v="2"/>
    <x v="5"/>
    <n v="718.40002441406205"/>
    <n v="481.80001831054602"/>
  </r>
  <r>
    <n v="29187"/>
    <x v="2"/>
    <x v="5"/>
    <n v="716.79998779296795"/>
    <n v="481.80001831054602"/>
  </r>
  <r>
    <n v="29200"/>
    <x v="2"/>
    <x v="5"/>
    <n v="715.20001220703102"/>
    <n v="481.80001831054602"/>
  </r>
  <r>
    <n v="29215"/>
    <x v="2"/>
    <x v="5"/>
    <n v="713.60003662109295"/>
    <n v="481.80001831054602"/>
  </r>
  <r>
    <n v="29232"/>
    <x v="2"/>
    <x v="5"/>
    <n v="711.20001220703102"/>
    <n v="481.80001831054602"/>
  </r>
  <r>
    <n v="29252"/>
    <x v="2"/>
    <x v="5"/>
    <n v="708.79998779296795"/>
    <n v="481.80001831054602"/>
  </r>
  <r>
    <n v="29268"/>
    <x v="2"/>
    <x v="5"/>
    <n v="707.20001220703102"/>
    <n v="481.80001831054602"/>
  </r>
  <r>
    <n v="29285"/>
    <x v="2"/>
    <x v="5"/>
    <n v="704.79998779296795"/>
    <n v="481.80001831054602"/>
  </r>
  <r>
    <n v="29303"/>
    <x v="2"/>
    <x v="5"/>
    <n v="702.40002441406205"/>
    <n v="481.80001831054602"/>
  </r>
  <r>
    <n v="29321"/>
    <x v="2"/>
    <x v="5"/>
    <n v="700.79998779296795"/>
    <n v="481.80001831054602"/>
  </r>
  <r>
    <n v="29330"/>
    <x v="2"/>
    <x v="5"/>
    <n v="699.20001220703102"/>
    <n v="481.80001831054602"/>
  </r>
  <r>
    <n v="29350"/>
    <x v="2"/>
    <x v="5"/>
    <n v="696.79998779296795"/>
    <n v="481.80001831054602"/>
  </r>
  <r>
    <n v="29366"/>
    <x v="2"/>
    <x v="5"/>
    <n v="695.20001220703102"/>
    <n v="481.80001831054602"/>
  </r>
  <r>
    <n v="29375"/>
    <x v="3"/>
    <x v="5"/>
    <n v="695.20001220703102"/>
    <n v="481.80001831054602"/>
  </r>
  <r>
    <n v="30484"/>
    <x v="1"/>
    <x v="6"/>
    <n v="1154.40002441406"/>
    <n v="568.20001220703102"/>
  </r>
  <r>
    <n v="30654"/>
    <x v="2"/>
    <x v="6"/>
    <n v="1151.20007324218"/>
    <n v="569"/>
  </r>
  <r>
    <n v="30666"/>
    <x v="2"/>
    <x v="6"/>
    <n v="1140"/>
    <n v="572.20001220703102"/>
  </r>
  <r>
    <n v="30681"/>
    <x v="2"/>
    <x v="6"/>
    <n v="1112.80004882812"/>
    <n v="577"/>
  </r>
  <r>
    <n v="30701"/>
    <x v="2"/>
    <x v="6"/>
    <n v="1078.40002441406"/>
    <n v="577.79998779296795"/>
  </r>
  <r>
    <n v="30716"/>
    <x v="2"/>
    <x v="6"/>
    <n v="1040.80004882812"/>
    <n v="577.79998779296795"/>
  </r>
  <r>
    <n v="30736"/>
    <x v="2"/>
    <x v="6"/>
    <n v="1004"/>
    <n v="576.20001220703102"/>
  </r>
  <r>
    <n v="30751"/>
    <x v="2"/>
    <x v="6"/>
    <n v="964.79998779296795"/>
    <n v="570.60003662109295"/>
  </r>
  <r>
    <n v="30771"/>
    <x v="2"/>
    <x v="6"/>
    <n v="934.40002441406205"/>
    <n v="564.20001220703102"/>
  </r>
  <r>
    <n v="30786"/>
    <x v="2"/>
    <x v="6"/>
    <n v="904.79998779296795"/>
    <n v="554.60003662109295"/>
  </r>
  <r>
    <n v="30803"/>
    <x v="2"/>
    <x v="6"/>
    <n v="884"/>
    <n v="545.79998779296795"/>
  </r>
  <r>
    <n v="30822"/>
    <x v="2"/>
    <x v="6"/>
    <n v="858.40002441406205"/>
    <n v="537.79998779296795"/>
  </r>
  <r>
    <n v="30832"/>
    <x v="2"/>
    <x v="6"/>
    <n v="844.79998779296795"/>
    <n v="533"/>
  </r>
  <r>
    <n v="30851"/>
    <x v="2"/>
    <x v="6"/>
    <n v="828"/>
    <n v="526.60003662109295"/>
  </r>
  <r>
    <n v="30871"/>
    <x v="2"/>
    <x v="6"/>
    <n v="810.40002441406205"/>
    <n v="520.20001220703102"/>
  </r>
  <r>
    <n v="30885"/>
    <x v="2"/>
    <x v="6"/>
    <n v="797.60003662109295"/>
    <n v="514.60003662109295"/>
  </r>
  <r>
    <n v="30903"/>
    <x v="2"/>
    <x v="6"/>
    <n v="786.40002441406205"/>
    <n v="509.80001831054602"/>
  </r>
  <r>
    <n v="30920"/>
    <x v="2"/>
    <x v="6"/>
    <n v="774.40002441406205"/>
    <n v="506.60006713867102"/>
  </r>
  <r>
    <n v="30931"/>
    <x v="2"/>
    <x v="6"/>
    <n v="768"/>
    <n v="505"/>
  </r>
  <r>
    <n v="30950"/>
    <x v="2"/>
    <x v="6"/>
    <n v="759.20001220703102"/>
    <n v="502.60006713867102"/>
  </r>
  <r>
    <n v="30966"/>
    <x v="2"/>
    <x v="6"/>
    <n v="750.40002441406205"/>
    <n v="501"/>
  </r>
  <r>
    <n v="30986"/>
    <x v="2"/>
    <x v="6"/>
    <n v="742.40002441406205"/>
    <n v="501"/>
  </r>
  <r>
    <n v="31001"/>
    <x v="2"/>
    <x v="6"/>
    <n v="736"/>
    <n v="501"/>
  </r>
  <r>
    <n v="31019"/>
    <x v="2"/>
    <x v="6"/>
    <n v="729.60003662109295"/>
    <n v="501.80001831054602"/>
  </r>
  <r>
    <n v="31037"/>
    <x v="2"/>
    <x v="6"/>
    <n v="726.40002441406205"/>
    <n v="502.60006713867102"/>
  </r>
  <r>
    <n v="31051"/>
    <x v="2"/>
    <x v="6"/>
    <n v="724.79998779296795"/>
    <n v="502.60006713867102"/>
  </r>
  <r>
    <n v="31065"/>
    <x v="2"/>
    <x v="6"/>
    <n v="724"/>
    <n v="502.60006713867102"/>
  </r>
  <r>
    <n v="31073"/>
    <x v="2"/>
    <x v="6"/>
    <n v="724"/>
    <n v="503.39999389648398"/>
  </r>
  <r>
    <n v="31137"/>
    <x v="2"/>
    <x v="6"/>
    <n v="724"/>
    <n v="504.20001220703102"/>
  </r>
  <r>
    <n v="31200"/>
    <x v="2"/>
    <x v="6"/>
    <n v="724"/>
    <n v="505"/>
  </r>
  <r>
    <n v="31219"/>
    <x v="2"/>
    <x v="6"/>
    <n v="724.79998779296795"/>
    <n v="505"/>
  </r>
  <r>
    <n v="31236"/>
    <x v="2"/>
    <x v="6"/>
    <n v="725.60003662109295"/>
    <n v="505"/>
  </r>
  <r>
    <n v="31245"/>
    <x v="2"/>
    <x v="6"/>
    <n v="725.60003662109295"/>
    <n v="505.80001831054602"/>
  </r>
  <r>
    <n v="31254"/>
    <x v="2"/>
    <x v="6"/>
    <n v="726.40002441406205"/>
    <n v="505.80001831054602"/>
  </r>
  <r>
    <n v="31264"/>
    <x v="2"/>
    <x v="6"/>
    <n v="727.20001220703102"/>
    <n v="506.60006713867102"/>
  </r>
  <r>
    <n v="31282"/>
    <x v="2"/>
    <x v="6"/>
    <n v="728"/>
    <n v="506.60006713867102"/>
  </r>
  <r>
    <n v="31534"/>
    <x v="2"/>
    <x v="6"/>
    <n v="733.60003662109295"/>
    <n v="504.20001220703102"/>
  </r>
  <r>
    <n v="31535"/>
    <x v="2"/>
    <x v="6"/>
    <n v="736"/>
    <n v="503.39999389648398"/>
  </r>
  <r>
    <n v="31551"/>
    <x v="2"/>
    <x v="6"/>
    <n v="758.40002441406205"/>
    <n v="494.60006713867102"/>
  </r>
  <r>
    <n v="31570"/>
    <x v="2"/>
    <x v="6"/>
    <n v="787.20001220703102"/>
    <n v="484.20001220703102"/>
  </r>
  <r>
    <n v="31587"/>
    <x v="2"/>
    <x v="6"/>
    <n v="808"/>
    <n v="475.39999389648398"/>
  </r>
  <r>
    <n v="31600"/>
    <x v="2"/>
    <x v="6"/>
    <n v="823.20001220703102"/>
    <n v="468.20001220703102"/>
  </r>
  <r>
    <n v="31615"/>
    <x v="2"/>
    <x v="6"/>
    <n v="842.40002441406205"/>
    <n v="456.20001220703102"/>
  </r>
  <r>
    <n v="31635"/>
    <x v="2"/>
    <x v="6"/>
    <n v="864.79998779296795"/>
    <n v="444.20001220703102"/>
  </r>
  <r>
    <n v="31652"/>
    <x v="2"/>
    <x v="6"/>
    <n v="882.40002441406205"/>
    <n v="436.20001220703102"/>
  </r>
  <r>
    <n v="31670"/>
    <x v="2"/>
    <x v="6"/>
    <n v="896.79998779296795"/>
    <n v="429"/>
  </r>
  <r>
    <n v="31686"/>
    <x v="2"/>
    <x v="6"/>
    <n v="911.20001220703102"/>
    <n v="427.39999389648398"/>
  </r>
  <r>
    <n v="31704"/>
    <x v="2"/>
    <x v="6"/>
    <n v="926.40002441406205"/>
    <n v="426.600006103515"/>
  </r>
  <r>
    <n v="31715"/>
    <x v="2"/>
    <x v="6"/>
    <n v="937.60003662109295"/>
    <n v="427.39999389648398"/>
  </r>
  <r>
    <n v="31735"/>
    <x v="2"/>
    <x v="6"/>
    <n v="962.40002441406205"/>
    <n v="433.80001831054602"/>
  </r>
  <r>
    <n v="31750"/>
    <x v="2"/>
    <x v="6"/>
    <n v="986.40002441406205"/>
    <n v="441"/>
  </r>
  <r>
    <n v="31770"/>
    <x v="2"/>
    <x v="6"/>
    <n v="1012"/>
    <n v="449.80001831054602"/>
  </r>
  <r>
    <n v="31786"/>
    <x v="2"/>
    <x v="6"/>
    <n v="1040"/>
    <n v="463.39999389648398"/>
  </r>
  <r>
    <n v="31802"/>
    <x v="2"/>
    <x v="6"/>
    <n v="1062.40002441406"/>
    <n v="477.80001831054602"/>
  </r>
  <r>
    <n v="31820"/>
    <x v="2"/>
    <x v="6"/>
    <n v="1082.40002441406"/>
    <n v="492.20001220703102"/>
  </r>
  <r>
    <n v="31830"/>
    <x v="2"/>
    <x v="6"/>
    <n v="1093.59997558593"/>
    <n v="499.39999389648398"/>
  </r>
  <r>
    <n v="31850"/>
    <x v="2"/>
    <x v="6"/>
    <n v="1106.40002441406"/>
    <n v="512.20001220703102"/>
  </r>
  <r>
    <n v="31866"/>
    <x v="2"/>
    <x v="6"/>
    <n v="1120"/>
    <n v="524.20001220703102"/>
  </r>
  <r>
    <n v="31885"/>
    <x v="2"/>
    <x v="6"/>
    <n v="1127.20007324218"/>
    <n v="533"/>
  </r>
  <r>
    <n v="31901"/>
    <x v="2"/>
    <x v="6"/>
    <n v="1128.80004882812"/>
    <n v="536.20001220703102"/>
  </r>
  <r>
    <n v="31910"/>
    <x v="2"/>
    <x v="6"/>
    <n v="1130.40002441406"/>
    <n v="537"/>
  </r>
  <r>
    <n v="31945"/>
    <x v="3"/>
    <x v="6"/>
    <n v="1130.40002441406"/>
    <n v="537"/>
  </r>
  <r>
    <n v="32892"/>
    <x v="1"/>
    <x v="6"/>
    <n v="1144"/>
    <n v="599.40002441406205"/>
  </r>
  <r>
    <n v="33056"/>
    <x v="2"/>
    <x v="6"/>
    <n v="1142.40002441406"/>
    <n v="599.40002441406205"/>
  </r>
  <r>
    <n v="33070"/>
    <x v="2"/>
    <x v="6"/>
    <n v="1115.20007324218"/>
    <n v="599.40002441406205"/>
  </r>
  <r>
    <n v="33086"/>
    <x v="2"/>
    <x v="6"/>
    <n v="1068"/>
    <n v="598.60003662109295"/>
  </r>
  <r>
    <n v="33104"/>
    <x v="2"/>
    <x v="6"/>
    <n v="999.20001220703102"/>
    <n v="590.60003662109295"/>
  </r>
  <r>
    <n v="33115"/>
    <x v="2"/>
    <x v="6"/>
    <n v="949.60003662109295"/>
    <n v="583.40002441406205"/>
  </r>
  <r>
    <n v="33135"/>
    <x v="2"/>
    <x v="6"/>
    <n v="863.20001220703102"/>
    <n v="565.79998779296795"/>
  </r>
  <r>
    <n v="33150"/>
    <x v="2"/>
    <x v="6"/>
    <n v="777.60003662109295"/>
    <n v="543.40002441406205"/>
  </r>
  <r>
    <n v="33170"/>
    <x v="2"/>
    <x v="6"/>
    <n v="711.20001220703102"/>
    <n v="519.40002441406205"/>
  </r>
  <r>
    <n v="33186"/>
    <x v="2"/>
    <x v="6"/>
    <n v="668.79998779296795"/>
    <n v="504.20001220703102"/>
  </r>
  <r>
    <n v="33202"/>
    <x v="2"/>
    <x v="6"/>
    <n v="648.79998779296795"/>
    <n v="498.60006713867102"/>
  </r>
  <r>
    <n v="33220"/>
    <x v="2"/>
    <x v="6"/>
    <n v="636.79998779296795"/>
    <n v="497.80001831054602"/>
  </r>
  <r>
    <n v="33230"/>
    <x v="2"/>
    <x v="6"/>
    <n v="632.79998779296795"/>
    <n v="497.80001831054602"/>
  </r>
  <r>
    <n v="33247"/>
    <x v="2"/>
    <x v="6"/>
    <n v="630.40002441406205"/>
    <n v="497.80001831054602"/>
  </r>
  <r>
    <n v="33270"/>
    <x v="2"/>
    <x v="6"/>
    <n v="628"/>
    <n v="497.80001831054602"/>
  </r>
  <r>
    <n v="33284"/>
    <x v="2"/>
    <x v="6"/>
    <n v="626.40002441406205"/>
    <n v="497.80001831054602"/>
  </r>
  <r>
    <n v="33301"/>
    <x v="2"/>
    <x v="6"/>
    <n v="625.60003662109295"/>
    <n v="497.80001831054602"/>
  </r>
  <r>
    <n v="33318"/>
    <x v="2"/>
    <x v="6"/>
    <n v="624.79998779296795"/>
    <n v="497.80001831054602"/>
  </r>
  <r>
    <n v="33337"/>
    <x v="2"/>
    <x v="6"/>
    <n v="622.40002441406205"/>
    <n v="497.80001831054602"/>
  </r>
  <r>
    <n v="33350"/>
    <x v="2"/>
    <x v="6"/>
    <n v="620.79998779296795"/>
    <n v="497.80001831054602"/>
  </r>
  <r>
    <n v="33365"/>
    <x v="2"/>
    <x v="6"/>
    <n v="616.79998779296795"/>
    <n v="498.60006713867102"/>
  </r>
  <r>
    <n v="33385"/>
    <x v="2"/>
    <x v="6"/>
    <n v="611.20001220703102"/>
    <n v="498.60006713867102"/>
  </r>
  <r>
    <n v="33401"/>
    <x v="2"/>
    <x v="6"/>
    <n v="603.20001220703102"/>
    <n v="498.60006713867102"/>
  </r>
  <r>
    <n v="33419"/>
    <x v="2"/>
    <x v="6"/>
    <n v="596"/>
    <n v="497"/>
  </r>
  <r>
    <n v="33434"/>
    <x v="2"/>
    <x v="6"/>
    <n v="592"/>
    <n v="495.39999389648398"/>
  </r>
  <r>
    <n v="33444"/>
    <x v="2"/>
    <x v="6"/>
    <n v="587.20001220703102"/>
    <n v="493.80001831054602"/>
  </r>
  <r>
    <n v="33465"/>
    <x v="2"/>
    <x v="6"/>
    <n v="581.60003662109295"/>
    <n v="490.60006713867102"/>
  </r>
  <r>
    <n v="33485"/>
    <x v="2"/>
    <x v="6"/>
    <n v="575.20001220703102"/>
    <n v="485.80001831054602"/>
  </r>
  <r>
    <n v="33500"/>
    <x v="2"/>
    <x v="6"/>
    <n v="571.20001220703102"/>
    <n v="483.39999389648398"/>
  </r>
  <r>
    <n v="33515"/>
    <x v="2"/>
    <x v="6"/>
    <n v="568"/>
    <n v="481.80001831054602"/>
  </r>
  <r>
    <n v="33535"/>
    <x v="2"/>
    <x v="6"/>
    <n v="565.60003662109295"/>
    <n v="480.20001220703102"/>
  </r>
  <r>
    <n v="33552"/>
    <x v="2"/>
    <x v="6"/>
    <n v="563.20001220703102"/>
    <n v="480.20001220703102"/>
  </r>
  <r>
    <n v="33569"/>
    <x v="2"/>
    <x v="6"/>
    <n v="560.79998779296795"/>
    <n v="480.20001220703102"/>
  </r>
  <r>
    <n v="33580"/>
    <x v="2"/>
    <x v="6"/>
    <n v="559.20001220703102"/>
    <n v="480.20001220703102"/>
  </r>
  <r>
    <n v="33600"/>
    <x v="2"/>
    <x v="6"/>
    <n v="556.79998779296795"/>
    <n v="480.20001220703102"/>
  </r>
  <r>
    <n v="33614"/>
    <x v="2"/>
    <x v="6"/>
    <n v="554.40002441406205"/>
    <n v="480.20001220703102"/>
  </r>
  <r>
    <n v="33635"/>
    <x v="2"/>
    <x v="6"/>
    <n v="552"/>
    <n v="480.20001220703102"/>
  </r>
  <r>
    <n v="33650"/>
    <x v="2"/>
    <x v="6"/>
    <n v="550.40002441406205"/>
    <n v="480.20001220703102"/>
  </r>
  <r>
    <n v="33670"/>
    <x v="2"/>
    <x v="6"/>
    <n v="548"/>
    <n v="480.20001220703102"/>
  </r>
  <r>
    <n v="33686"/>
    <x v="2"/>
    <x v="6"/>
    <n v="546.40002441406205"/>
    <n v="480.20001220703102"/>
  </r>
  <r>
    <n v="33695"/>
    <x v="2"/>
    <x v="6"/>
    <n v="544.79998779296795"/>
    <n v="480.20001220703102"/>
  </r>
  <r>
    <n v="33714"/>
    <x v="2"/>
    <x v="6"/>
    <n v="542.40002441406205"/>
    <n v="480.20001220703102"/>
  </r>
  <r>
    <n v="33735"/>
    <x v="2"/>
    <x v="6"/>
    <n v="540"/>
    <n v="480.20001220703102"/>
  </r>
  <r>
    <n v="33749"/>
    <x v="2"/>
    <x v="6"/>
    <n v="538.40002441406205"/>
    <n v="480.20001220703102"/>
  </r>
  <r>
    <n v="33770"/>
    <x v="2"/>
    <x v="6"/>
    <n v="536"/>
    <n v="480.20001220703102"/>
  </r>
  <r>
    <n v="33785"/>
    <x v="2"/>
    <x v="6"/>
    <n v="533.60003662109295"/>
    <n v="480.20001220703102"/>
  </r>
  <r>
    <n v="33803"/>
    <x v="2"/>
    <x v="6"/>
    <n v="532"/>
    <n v="480.20001220703102"/>
  </r>
  <r>
    <n v="33815"/>
    <x v="2"/>
    <x v="6"/>
    <n v="530.40002441406205"/>
    <n v="480.20001220703102"/>
  </r>
  <r>
    <n v="33832"/>
    <x v="2"/>
    <x v="6"/>
    <n v="528"/>
    <n v="480.20001220703102"/>
  </r>
  <r>
    <n v="33851"/>
    <x v="2"/>
    <x v="6"/>
    <n v="525.60003662109295"/>
    <n v="480.20001220703102"/>
  </r>
  <r>
    <n v="33870"/>
    <x v="2"/>
    <x v="6"/>
    <n v="524"/>
    <n v="480.20001220703102"/>
  </r>
  <r>
    <n v="33875"/>
    <x v="3"/>
    <x v="6"/>
    <n v="524"/>
    <n v="480.20001220703102"/>
  </r>
  <r>
    <n v="35678"/>
    <x v="1"/>
    <x v="6"/>
    <n v="1155.20007324218"/>
    <n v="613.79998779296795"/>
  </r>
  <r>
    <n v="35829"/>
    <x v="2"/>
    <x v="6"/>
    <n v="1151.20007324218"/>
    <n v="615.40002441406205"/>
  </r>
  <r>
    <n v="35831"/>
    <x v="2"/>
    <x v="6"/>
    <n v="1148"/>
    <n v="615.40002441406205"/>
  </r>
  <r>
    <n v="35848"/>
    <x v="2"/>
    <x v="6"/>
    <n v="1122.40002441406"/>
    <n v="624.20001220703102"/>
  </r>
  <r>
    <n v="35866"/>
    <x v="2"/>
    <x v="6"/>
    <n v="1082.40002441406"/>
    <n v="632.20001220703102"/>
  </r>
  <r>
    <n v="35882"/>
    <x v="2"/>
    <x v="6"/>
    <n v="1035.20007324218"/>
    <n v="636.20001220703102"/>
  </r>
  <r>
    <n v="35901"/>
    <x v="2"/>
    <x v="6"/>
    <n v="963.20001220703102"/>
    <n v="637.79998779296795"/>
  </r>
  <r>
    <n v="35918"/>
    <x v="2"/>
    <x v="6"/>
    <n v="903.20001220703102"/>
    <n v="636.20001220703102"/>
  </r>
  <r>
    <n v="35936"/>
    <x v="2"/>
    <x v="6"/>
    <n v="825.60003662109295"/>
    <n v="629"/>
  </r>
  <r>
    <n v="35953"/>
    <x v="2"/>
    <x v="6"/>
    <n v="774.40002441406205"/>
    <n v="625"/>
  </r>
  <r>
    <n v="35966"/>
    <x v="2"/>
    <x v="6"/>
    <n v="736"/>
    <n v="622.60003662109295"/>
  </r>
  <r>
    <n v="35982"/>
    <x v="2"/>
    <x v="6"/>
    <n v="689.60003662109295"/>
    <n v="620.20001220703102"/>
  </r>
  <r>
    <n v="36001"/>
    <x v="2"/>
    <x v="6"/>
    <n v="654.40002441406205"/>
    <n v="621.79998779296795"/>
  </r>
  <r>
    <n v="36017"/>
    <x v="2"/>
    <x v="6"/>
    <n v="631.20001220703102"/>
    <n v="624.20001220703102"/>
  </r>
  <r>
    <n v="36036"/>
    <x v="2"/>
    <x v="6"/>
    <n v="616.79998779296795"/>
    <n v="625"/>
  </r>
  <r>
    <n v="36052"/>
    <x v="2"/>
    <x v="6"/>
    <n v="609.60003662109295"/>
    <n v="625"/>
  </r>
  <r>
    <n v="36061"/>
    <x v="2"/>
    <x v="6"/>
    <n v="605.60003662109295"/>
    <n v="625"/>
  </r>
  <r>
    <n v="36081"/>
    <x v="2"/>
    <x v="6"/>
    <n v="600"/>
    <n v="624.20001220703102"/>
  </r>
  <r>
    <n v="36097"/>
    <x v="2"/>
    <x v="6"/>
    <n v="596"/>
    <n v="624.20001220703102"/>
  </r>
  <r>
    <n v="36116"/>
    <x v="2"/>
    <x v="6"/>
    <n v="591.20001220703102"/>
    <n v="623.40002441406205"/>
  </r>
  <r>
    <n v="36133"/>
    <x v="2"/>
    <x v="6"/>
    <n v="587.20001220703102"/>
    <n v="622.60003662109295"/>
  </r>
  <r>
    <n v="36152"/>
    <x v="2"/>
    <x v="6"/>
    <n v="578.40002441406205"/>
    <n v="622.60003662109295"/>
  </r>
  <r>
    <n v="36169"/>
    <x v="2"/>
    <x v="6"/>
    <n v="568.79998779296795"/>
    <n v="623.40002441406205"/>
  </r>
  <r>
    <n v="36186"/>
    <x v="2"/>
    <x v="6"/>
    <n v="557.60003662109295"/>
    <n v="624.20001220703102"/>
  </r>
  <r>
    <n v="36196"/>
    <x v="2"/>
    <x v="6"/>
    <n v="552"/>
    <n v="625"/>
  </r>
  <r>
    <n v="36216"/>
    <x v="2"/>
    <x v="6"/>
    <n v="544.79998779296795"/>
    <n v="627.40002441406205"/>
  </r>
  <r>
    <n v="36230"/>
    <x v="2"/>
    <x v="6"/>
    <n v="540"/>
    <n v="629"/>
  </r>
  <r>
    <n v="36251"/>
    <x v="2"/>
    <x v="6"/>
    <n v="536"/>
    <n v="629.79998779296795"/>
  </r>
  <r>
    <n v="36266"/>
    <x v="2"/>
    <x v="6"/>
    <n v="533.60003662109295"/>
    <n v="629.79998779296795"/>
  </r>
  <r>
    <n v="36283"/>
    <x v="2"/>
    <x v="6"/>
    <n v="532"/>
    <n v="629.79998779296795"/>
  </r>
  <r>
    <n v="36301"/>
    <x v="2"/>
    <x v="6"/>
    <n v="529.60003662109295"/>
    <n v="629.79998779296795"/>
  </r>
  <r>
    <n v="36312"/>
    <x v="2"/>
    <x v="6"/>
    <n v="528"/>
    <n v="629.79998779296795"/>
  </r>
  <r>
    <n v="36336"/>
    <x v="2"/>
    <x v="6"/>
    <n v="525.60003662109295"/>
    <n v="629.79998779296795"/>
  </r>
  <r>
    <n v="36346"/>
    <x v="2"/>
    <x v="6"/>
    <n v="524"/>
    <n v="629.79998779296795"/>
  </r>
  <r>
    <n v="36366"/>
    <x v="2"/>
    <x v="6"/>
    <n v="521.60003662109295"/>
    <n v="629.79998779296795"/>
  </r>
  <r>
    <n v="36381"/>
    <x v="2"/>
    <x v="6"/>
    <n v="519.20001220703102"/>
    <n v="629.79998779296795"/>
  </r>
  <r>
    <n v="36401"/>
    <x v="2"/>
    <x v="6"/>
    <n v="517.60003662109295"/>
    <n v="629.79998779296795"/>
  </r>
  <r>
    <n v="36417"/>
    <x v="2"/>
    <x v="6"/>
    <n v="515.20001220703102"/>
    <n v="629.79998779296795"/>
  </r>
  <r>
    <n v="36434"/>
    <x v="2"/>
    <x v="6"/>
    <n v="513.60003662109295"/>
    <n v="629.79998779296795"/>
  </r>
  <r>
    <n v="36452"/>
    <x v="2"/>
    <x v="6"/>
    <n v="512"/>
    <n v="629.79998779296795"/>
  </r>
  <r>
    <n v="36461"/>
    <x v="3"/>
    <x v="6"/>
    <n v="512"/>
    <n v="629.79998779296795"/>
  </r>
  <r>
    <n v="37470"/>
    <x v="1"/>
    <x v="7"/>
    <n v="921.60003662109295"/>
    <n v="172.19999694824199"/>
  </r>
  <r>
    <n v="37608"/>
    <x v="2"/>
    <x v="7"/>
    <n v="915.20001220703102"/>
    <n v="175.40000915527301"/>
  </r>
  <r>
    <n v="37618"/>
    <x v="2"/>
    <x v="7"/>
    <n v="905.60003662109295"/>
    <n v="184.19999694824199"/>
  </r>
  <r>
    <n v="37633"/>
    <x v="2"/>
    <x v="7"/>
    <n v="884"/>
    <n v="205.800033569335"/>
  </r>
  <r>
    <n v="37652"/>
    <x v="2"/>
    <x v="7"/>
    <n v="836.79998779296795"/>
    <n v="233"/>
  </r>
  <r>
    <n v="37669"/>
    <x v="2"/>
    <x v="7"/>
    <n v="794.40002441406205"/>
    <n v="254.600006103515"/>
  </r>
  <r>
    <n v="37678"/>
    <x v="2"/>
    <x v="7"/>
    <n v="761.60003662109295"/>
    <n v="266.600006103515"/>
  </r>
  <r>
    <n v="37698"/>
    <x v="2"/>
    <x v="7"/>
    <n v="705.60003662109295"/>
    <n v="281.80001831054602"/>
  </r>
  <r>
    <n v="37718"/>
    <x v="2"/>
    <x v="7"/>
    <n v="652"/>
    <n v="291.39999389648398"/>
  </r>
  <r>
    <n v="37733"/>
    <x v="2"/>
    <x v="7"/>
    <n v="601.60003662109295"/>
    <n v="301.80001831054602"/>
  </r>
  <r>
    <n v="37749"/>
    <x v="2"/>
    <x v="7"/>
    <n v="569.60003662109295"/>
    <n v="312.20001220703102"/>
  </r>
  <r>
    <n v="37769"/>
    <x v="2"/>
    <x v="7"/>
    <n v="537.60003662109295"/>
    <n v="325.80001831054602"/>
  </r>
  <r>
    <n v="37785"/>
    <x v="2"/>
    <x v="7"/>
    <n v="521.60003662109295"/>
    <n v="335.39999389648398"/>
  </r>
  <r>
    <n v="37797"/>
    <x v="2"/>
    <x v="7"/>
    <n v="512.79998779296795"/>
    <n v="341.80001831054602"/>
  </r>
  <r>
    <n v="37813"/>
    <x v="2"/>
    <x v="7"/>
    <n v="504"/>
    <n v="347.39999389648398"/>
  </r>
  <r>
    <n v="37832"/>
    <x v="2"/>
    <x v="7"/>
    <n v="499.20001220703102"/>
    <n v="350.600006103515"/>
  </r>
  <r>
    <n v="37848"/>
    <x v="2"/>
    <x v="7"/>
    <n v="496.80001831054602"/>
    <n v="353.80001831054602"/>
  </r>
  <r>
    <n v="37866"/>
    <x v="2"/>
    <x v="7"/>
    <n v="494.39999389648398"/>
    <n v="357"/>
  </r>
  <r>
    <n v="37884"/>
    <x v="2"/>
    <x v="7"/>
    <n v="492.80001831054602"/>
    <n v="362.600006103515"/>
  </r>
  <r>
    <n v="37902"/>
    <x v="2"/>
    <x v="7"/>
    <n v="491.20001220703102"/>
    <n v="370.600006103515"/>
  </r>
  <r>
    <n v="37913"/>
    <x v="2"/>
    <x v="7"/>
    <n v="488"/>
    <n v="377"/>
  </r>
  <r>
    <n v="37932"/>
    <x v="2"/>
    <x v="7"/>
    <n v="486.39999389648398"/>
    <n v="388.20001220703102"/>
  </r>
  <r>
    <n v="37949"/>
    <x v="2"/>
    <x v="7"/>
    <n v="484"/>
    <n v="397.80001831054602"/>
  </r>
  <r>
    <n v="37966"/>
    <x v="2"/>
    <x v="7"/>
    <n v="482.39999389648398"/>
    <n v="404.20001220703102"/>
  </r>
  <r>
    <n v="37985"/>
    <x v="2"/>
    <x v="7"/>
    <n v="482.39999389648398"/>
    <n v="408.20001220703102"/>
  </r>
  <r>
    <n v="38002"/>
    <x v="2"/>
    <x v="7"/>
    <n v="482.39999389648398"/>
    <n v="412.20001220703102"/>
  </r>
  <r>
    <n v="38012"/>
    <x v="2"/>
    <x v="7"/>
    <n v="483.20001220703102"/>
    <n v="413.80001831054602"/>
  </r>
  <r>
    <n v="38033"/>
    <x v="2"/>
    <x v="7"/>
    <n v="484"/>
    <n v="417"/>
  </r>
  <r>
    <n v="38048"/>
    <x v="2"/>
    <x v="7"/>
    <n v="484.80001831054602"/>
    <n v="419.39999389648398"/>
  </r>
  <r>
    <n v="38065"/>
    <x v="2"/>
    <x v="7"/>
    <n v="484.80001831054602"/>
    <n v="421.80001831054602"/>
  </r>
  <r>
    <n v="38083"/>
    <x v="2"/>
    <x v="7"/>
    <n v="485.600006103515"/>
    <n v="424.20001220703102"/>
  </r>
  <r>
    <n v="38102"/>
    <x v="2"/>
    <x v="7"/>
    <n v="486.39999389648398"/>
    <n v="427.39999389648398"/>
  </r>
  <r>
    <n v="38111"/>
    <x v="2"/>
    <x v="7"/>
    <n v="488"/>
    <n v="428.20001220703102"/>
  </r>
  <r>
    <n v="38123"/>
    <x v="2"/>
    <x v="7"/>
    <n v="488"/>
    <n v="429.80001831054602"/>
  </r>
  <r>
    <n v="38174"/>
    <x v="2"/>
    <x v="7"/>
    <n v="488"/>
    <n v="429"/>
  </r>
  <r>
    <n v="38183"/>
    <x v="3"/>
    <x v="7"/>
    <n v="488"/>
    <n v="429"/>
  </r>
  <r>
    <n v="38965"/>
    <x v="1"/>
    <x v="8"/>
    <n v="944.79998779296795"/>
    <n v="597.79998779296795"/>
  </r>
  <r>
    <n v="38989"/>
    <x v="3"/>
    <x v="8"/>
    <n v="944.79998779296795"/>
    <n v="597.79998779296795"/>
  </r>
  <r>
    <n v="39170"/>
    <x v="1"/>
    <x v="8"/>
    <n v="944.79998779296795"/>
    <n v="597.79998779296795"/>
  </r>
  <r>
    <n v="39299"/>
    <x v="2"/>
    <x v="8"/>
    <n v="943.20001220703102"/>
    <n v="597.79998779296795"/>
  </r>
  <r>
    <n v="39315"/>
    <x v="2"/>
    <x v="8"/>
    <n v="928"/>
    <n v="599.40002441406205"/>
  </r>
  <r>
    <n v="39334"/>
    <x v="2"/>
    <x v="8"/>
    <n v="894.40002441406205"/>
    <n v="605.79998779296795"/>
  </r>
  <r>
    <n v="39351"/>
    <x v="2"/>
    <x v="8"/>
    <n v="853.60003662109295"/>
    <n v="612.20001220703102"/>
  </r>
  <r>
    <n v="39364"/>
    <x v="2"/>
    <x v="8"/>
    <n v="813.60003662109295"/>
    <n v="617.79998779296795"/>
  </r>
  <r>
    <n v="39379"/>
    <x v="2"/>
    <x v="8"/>
    <n v="737.60003662109295"/>
    <n v="625"/>
  </r>
  <r>
    <n v="39398"/>
    <x v="2"/>
    <x v="8"/>
    <n v="658.40002441406205"/>
    <n v="631.40002441406205"/>
  </r>
  <r>
    <n v="39414"/>
    <x v="2"/>
    <x v="8"/>
    <n v="580"/>
    <n v="634.60003662109295"/>
  </r>
  <r>
    <n v="39433"/>
    <x v="2"/>
    <x v="8"/>
    <n v="512"/>
    <n v="636.20001220703102"/>
  </r>
  <r>
    <n v="39450"/>
    <x v="2"/>
    <x v="8"/>
    <n v="459.20001220703102"/>
    <n v="633.79998779296795"/>
  </r>
  <r>
    <n v="39466"/>
    <x v="2"/>
    <x v="8"/>
    <n v="424"/>
    <n v="626.60003662109295"/>
  </r>
  <r>
    <n v="39484"/>
    <x v="2"/>
    <x v="8"/>
    <n v="395.20001220703102"/>
    <n v="621"/>
  </r>
  <r>
    <n v="39502"/>
    <x v="2"/>
    <x v="8"/>
    <n v="380"/>
    <n v="614.60003662109295"/>
  </r>
  <r>
    <n v="39515"/>
    <x v="2"/>
    <x v="8"/>
    <n v="374.39999389648398"/>
    <n v="612.20001220703102"/>
  </r>
  <r>
    <n v="39528"/>
    <x v="2"/>
    <x v="8"/>
    <n v="370.39999389648398"/>
    <n v="610.60003662109295"/>
  </r>
  <r>
    <n v="39549"/>
    <x v="2"/>
    <x v="8"/>
    <n v="366.39999389648398"/>
    <n v="609.79998779296795"/>
  </r>
  <r>
    <n v="39564"/>
    <x v="2"/>
    <x v="8"/>
    <n v="364"/>
    <n v="609.79998779296795"/>
  </r>
  <r>
    <n v="39581"/>
    <x v="2"/>
    <x v="8"/>
    <n v="360.80001831054602"/>
    <n v="609"/>
  </r>
  <r>
    <n v="39600"/>
    <x v="2"/>
    <x v="8"/>
    <n v="358.39999389648398"/>
    <n v="608.20001220703102"/>
  </r>
  <r>
    <n v="39616"/>
    <x v="2"/>
    <x v="8"/>
    <n v="356.80001831054602"/>
    <n v="607.40002441406205"/>
  </r>
  <r>
    <n v="39629"/>
    <x v="2"/>
    <x v="8"/>
    <n v="355.20001220703102"/>
    <n v="607.40002441406205"/>
  </r>
  <r>
    <n v="39644"/>
    <x v="2"/>
    <x v="8"/>
    <n v="352.80001831054602"/>
    <n v="607.40002441406205"/>
  </r>
  <r>
    <n v="39664"/>
    <x v="2"/>
    <x v="8"/>
    <n v="350.39999389648398"/>
    <n v="607.40002441406205"/>
  </r>
  <r>
    <n v="39679"/>
    <x v="2"/>
    <x v="8"/>
    <n v="348.80001831054602"/>
    <n v="607.40002441406205"/>
  </r>
  <r>
    <n v="39699"/>
    <x v="2"/>
    <x v="8"/>
    <n v="346.39999389648398"/>
    <n v="607.40002441406205"/>
  </r>
  <r>
    <n v="39715"/>
    <x v="2"/>
    <x v="8"/>
    <n v="344"/>
    <n v="607.40002441406205"/>
  </r>
  <r>
    <n v="39724"/>
    <x v="3"/>
    <x v="8"/>
    <n v="344"/>
    <n v="607.40002441406205"/>
  </r>
  <r>
    <n v="40583"/>
    <x v="1"/>
    <x v="9"/>
    <n v="1107.20007324218"/>
    <n v="421"/>
  </r>
  <r>
    <n v="40714"/>
    <x v="2"/>
    <x v="9"/>
    <n v="1100.80004882812"/>
    <n v="422.600006103515"/>
  </r>
  <r>
    <n v="40715"/>
    <x v="2"/>
    <x v="9"/>
    <n v="1097.59997558593"/>
    <n v="424.20001220703102"/>
  </r>
  <r>
    <n v="40735"/>
    <x v="2"/>
    <x v="9"/>
    <n v="1072"/>
    <n v="437.80001831054602"/>
  </r>
  <r>
    <n v="40749"/>
    <x v="2"/>
    <x v="9"/>
    <n v="1039.20007324218"/>
    <n v="452.20001220703102"/>
  </r>
  <r>
    <n v="40768"/>
    <x v="2"/>
    <x v="9"/>
    <n v="986.40002441406205"/>
    <n v="473.80001831054602"/>
  </r>
  <r>
    <n v="40785"/>
    <x v="2"/>
    <x v="9"/>
    <n v="919.20001220703102"/>
    <n v="499.39999389648398"/>
  </r>
  <r>
    <n v="40795"/>
    <x v="2"/>
    <x v="9"/>
    <n v="872.79998779296795"/>
    <n v="512.20001220703102"/>
  </r>
  <r>
    <n v="40814"/>
    <x v="2"/>
    <x v="9"/>
    <n v="800.79998779296795"/>
    <n v="530.60003662109295"/>
  </r>
  <r>
    <n v="40835"/>
    <x v="2"/>
    <x v="9"/>
    <n v="736.79998779296795"/>
    <n v="548.20001220703102"/>
  </r>
  <r>
    <n v="40850"/>
    <x v="2"/>
    <x v="9"/>
    <n v="680"/>
    <n v="563.40002441406205"/>
  </r>
  <r>
    <n v="40865"/>
    <x v="2"/>
    <x v="9"/>
    <n v="644.79998779296795"/>
    <n v="572.20001220703102"/>
  </r>
  <r>
    <n v="40884"/>
    <x v="2"/>
    <x v="9"/>
    <n v="612"/>
    <n v="578.60003662109295"/>
  </r>
  <r>
    <n v="40901"/>
    <x v="2"/>
    <x v="9"/>
    <n v="598.40002441406205"/>
    <n v="583.40002441406205"/>
  </r>
  <r>
    <n v="40915"/>
    <x v="2"/>
    <x v="9"/>
    <n v="591.20001220703102"/>
    <n v="585"/>
  </r>
  <r>
    <n v="40929"/>
    <x v="2"/>
    <x v="9"/>
    <n v="582.40002441406205"/>
    <n v="593"/>
  </r>
  <r>
    <n v="40949"/>
    <x v="2"/>
    <x v="9"/>
    <n v="575.20001220703102"/>
    <n v="599.40002441406205"/>
  </r>
  <r>
    <n v="40965"/>
    <x v="2"/>
    <x v="9"/>
    <n v="569.60003662109295"/>
    <n v="607.40002441406205"/>
  </r>
  <r>
    <n v="40984"/>
    <x v="2"/>
    <x v="9"/>
    <n v="564"/>
    <n v="614.60003662109295"/>
  </r>
  <r>
    <n v="41000"/>
    <x v="2"/>
    <x v="9"/>
    <n v="560"/>
    <n v="620.20001220703102"/>
  </r>
  <r>
    <n v="41017"/>
    <x v="2"/>
    <x v="9"/>
    <n v="556.79998779296795"/>
    <n v="625"/>
  </r>
  <r>
    <n v="41035"/>
    <x v="2"/>
    <x v="9"/>
    <n v="551.20001220703102"/>
    <n v="631.40002441406205"/>
  </r>
  <r>
    <n v="41044"/>
    <x v="2"/>
    <x v="9"/>
    <n v="548"/>
    <n v="635.40002441406205"/>
  </r>
  <r>
    <n v="41064"/>
    <x v="2"/>
    <x v="9"/>
    <n v="543.20001220703102"/>
    <n v="640.20001220703102"/>
  </r>
  <r>
    <n v="41080"/>
    <x v="2"/>
    <x v="9"/>
    <n v="539.20001220703102"/>
    <n v="644.20001220703102"/>
  </r>
  <r>
    <n v="41098"/>
    <x v="2"/>
    <x v="9"/>
    <n v="537.60003662109295"/>
    <n v="647.40002441406205"/>
  </r>
  <r>
    <n v="41114"/>
    <x v="2"/>
    <x v="9"/>
    <n v="537.60003662109295"/>
    <n v="649"/>
  </r>
  <r>
    <n v="41132"/>
    <x v="2"/>
    <x v="9"/>
    <n v="537.60003662109295"/>
    <n v="651.40002441406205"/>
  </r>
  <r>
    <n v="41149"/>
    <x v="2"/>
    <x v="9"/>
    <n v="539.20001220703102"/>
    <n v="654.60003662109295"/>
  </r>
  <r>
    <n v="41159"/>
    <x v="2"/>
    <x v="9"/>
    <n v="540.79998779296795"/>
    <n v="657"/>
  </r>
  <r>
    <n v="41169"/>
    <x v="3"/>
    <x v="9"/>
    <n v="540.79998779296795"/>
    <n v="657"/>
  </r>
  <r>
    <n v="42347"/>
    <x v="1"/>
    <x v="9"/>
    <n v="1185.59997558593"/>
    <n v="417.80001831054602"/>
  </r>
  <r>
    <n v="42475"/>
    <x v="2"/>
    <x v="9"/>
    <n v="1183.20007324218"/>
    <n v="418.600006103515"/>
  </r>
  <r>
    <n v="42479"/>
    <x v="2"/>
    <x v="9"/>
    <n v="1163.20007324218"/>
    <n v="427.39999389648398"/>
  </r>
  <r>
    <n v="42500"/>
    <x v="2"/>
    <x v="9"/>
    <n v="1116"/>
    <n v="453"/>
  </r>
  <r>
    <n v="42518"/>
    <x v="2"/>
    <x v="9"/>
    <n v="1059.20007324218"/>
    <n v="482.60006713867102"/>
  </r>
  <r>
    <n v="42532"/>
    <x v="2"/>
    <x v="9"/>
    <n v="1000"/>
    <n v="510.60006713867102"/>
  </r>
  <r>
    <n v="42550"/>
    <x v="2"/>
    <x v="9"/>
    <n v="930.40002441406205"/>
    <n v="535.40002441406205"/>
  </r>
  <r>
    <n v="42560"/>
    <x v="2"/>
    <x v="9"/>
    <n v="889.60003662109295"/>
    <n v="547.40002441406205"/>
  </r>
  <r>
    <n v="42579"/>
    <x v="2"/>
    <x v="9"/>
    <n v="828.79998779296795"/>
    <n v="564.20001220703102"/>
  </r>
  <r>
    <n v="42599"/>
    <x v="2"/>
    <x v="9"/>
    <n v="776.79998779296795"/>
    <n v="581"/>
  </r>
  <r>
    <n v="42614"/>
    <x v="2"/>
    <x v="9"/>
    <n v="739.20001220703102"/>
    <n v="593.79998779296795"/>
  </r>
  <r>
    <n v="42630"/>
    <x v="2"/>
    <x v="9"/>
    <n v="717.60003662109295"/>
    <n v="601"/>
  </r>
  <r>
    <n v="42649"/>
    <x v="2"/>
    <x v="9"/>
    <n v="700.79998779296795"/>
    <n v="612.20001220703102"/>
  </r>
  <r>
    <n v="42666"/>
    <x v="2"/>
    <x v="9"/>
    <n v="692"/>
    <n v="618.60003662109295"/>
  </r>
  <r>
    <n v="42684"/>
    <x v="2"/>
    <x v="9"/>
    <n v="681.60003662109295"/>
    <n v="629"/>
  </r>
  <r>
    <n v="42694"/>
    <x v="2"/>
    <x v="9"/>
    <n v="677.60003662109295"/>
    <n v="633.79998779296795"/>
  </r>
  <r>
    <n v="42714"/>
    <x v="2"/>
    <x v="9"/>
    <n v="673.60003662109295"/>
    <n v="639.40002441406205"/>
  </r>
  <r>
    <n v="42730"/>
    <x v="2"/>
    <x v="9"/>
    <n v="672"/>
    <n v="642.60003662109295"/>
  </r>
  <r>
    <n v="42749"/>
    <x v="2"/>
    <x v="9"/>
    <n v="670.40002441406205"/>
    <n v="645.79998779296795"/>
  </r>
  <r>
    <n v="42765"/>
    <x v="2"/>
    <x v="9"/>
    <n v="668.79998779296795"/>
    <n v="649.79998779296795"/>
  </r>
  <r>
    <n v="42782"/>
    <x v="2"/>
    <x v="9"/>
    <n v="668.79998779296795"/>
    <n v="653.79998779296795"/>
  </r>
  <r>
    <n v="42799"/>
    <x v="2"/>
    <x v="9"/>
    <n v="667.20001220703102"/>
    <n v="661"/>
  </r>
  <r>
    <n v="42817"/>
    <x v="2"/>
    <x v="9"/>
    <n v="664.79998779296795"/>
    <n v="665.79998779296795"/>
  </r>
  <r>
    <n v="42830"/>
    <x v="2"/>
    <x v="9"/>
    <n v="664.79998779296795"/>
    <n v="668.20001220703102"/>
  </r>
  <r>
    <n v="42845"/>
    <x v="2"/>
    <x v="9"/>
    <n v="664.79998779296795"/>
    <n v="671.40002441406205"/>
  </r>
  <r>
    <n v="42865"/>
    <x v="2"/>
    <x v="9"/>
    <n v="664.79998779296795"/>
    <n v="673.79998779296795"/>
  </r>
  <r>
    <n v="42874"/>
    <x v="3"/>
    <x v="9"/>
    <n v="664.79998779296795"/>
    <n v="673.799987792967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A0F172-A5C7-4D67-B25C-0301AE499E23}" name="Kimutatás1" cacheId="0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C13" firstHeaderRow="0" firstDataRow="1" firstDataCol="1" rowPageCount="1" colPageCount="1"/>
  <pivotFields count="7">
    <pivotField dataField="1" showAll="0">
      <items count="79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0"/>
        <item t="default"/>
      </items>
    </pivotField>
    <pivotField axis="axisPage" showAll="0">
      <items count="6">
        <item x="0"/>
        <item x="2"/>
        <item x="3"/>
        <item x="4"/>
        <item x="1"/>
        <item t="default"/>
      </items>
    </pivotField>
    <pivotField axis="axisRow" showAll="0">
      <items count="12">
        <item x="1"/>
        <item x="0"/>
        <item x="4"/>
        <item x="2"/>
        <item x="3"/>
        <item x="7"/>
        <item x="9"/>
        <item x="10"/>
        <item x="8"/>
        <item x="5"/>
        <item x="6"/>
        <item t="default"/>
      </items>
    </pivotField>
    <pivotField showAll="0"/>
    <pivotField showAll="0"/>
    <pivotField showAll="0"/>
    <pivotField dataField="1" showAll="0"/>
  </pivotFields>
  <rowFields count="1">
    <field x="2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1" item="2" hier="-1"/>
  </pageFields>
  <dataFields count="2">
    <dataField name="Összeg / Másodperc2" fld="6" baseField="0" baseItem="0"/>
    <dataField name="Minimum / Másodperc" fld="0" subtotal="min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F3D395-96AC-49AE-B78F-57205303AF0C}" name="Kimutatás7" cacheId="1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outline="1" outlineData="1" multipleFieldFilters="0">
  <location ref="E16:G26" firstHeaderRow="1" firstDataRow="2" firstDataCol="1"/>
  <pivotFields count="5">
    <pivotField showAll="0"/>
    <pivotField axis="axisCol" showAll="0">
      <items count="5">
        <item x="1"/>
        <item h="1" x="2"/>
        <item x="3"/>
        <item h="1" x="0"/>
        <item t="default"/>
      </items>
    </pivotField>
    <pivotField axis="axisRow" showAll="0">
      <items count="11">
        <item x="0"/>
        <item x="3"/>
        <item x="1"/>
        <item x="2"/>
        <item x="6"/>
        <item x="8"/>
        <item x="9"/>
        <item x="7"/>
        <item x="4"/>
        <item x="5"/>
        <item t="default"/>
      </items>
    </pivotField>
    <pivotField showAll="0"/>
    <pivotField dataField="1" showAll="0"/>
  </pivotFields>
  <rowFields count="1">
    <field x="2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"/>
  </colFields>
  <colItems count="2">
    <i>
      <x/>
    </i>
    <i>
      <x v="2"/>
    </i>
  </colItems>
  <dataFields count="1">
    <dataField name="Mennyiség / y" fld="4" subtotal="count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7CC8BF-E92B-42EF-A270-C3FB860EEA57}" name="Kimutatás6" cacheId="1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outline="1" outlineData="1" multipleFieldFilters="0">
  <location ref="A16:C26" firstHeaderRow="1" firstDataRow="2" firstDataCol="1"/>
  <pivotFields count="5">
    <pivotField showAll="0"/>
    <pivotField axis="axisCol" showAll="0">
      <items count="5">
        <item x="1"/>
        <item h="1" x="2"/>
        <item x="3"/>
        <item h="1" x="0"/>
        <item t="default"/>
      </items>
    </pivotField>
    <pivotField axis="axisRow" showAll="0">
      <items count="11">
        <item x="0"/>
        <item x="3"/>
        <item x="1"/>
        <item x="2"/>
        <item x="6"/>
        <item x="8"/>
        <item x="9"/>
        <item x="7"/>
        <item x="4"/>
        <item x="5"/>
        <item t="default"/>
      </items>
    </pivotField>
    <pivotField dataField="1" showAll="0"/>
    <pivotField showAll="0"/>
  </pivotFields>
  <rowFields count="1">
    <field x="2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"/>
  </colFields>
  <colItems count="2">
    <i>
      <x/>
    </i>
    <i>
      <x v="2"/>
    </i>
  </colItems>
  <dataFields count="1">
    <dataField name="Mennyiség / x" fld="3" subtotal="count" baseField="0" baseItem="0" numFmtId="1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12254C-1EFA-4EEB-A395-3EEBE160ABC5}" name="Kimutatás3" cacheId="1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outline="1" outlineData="1" multipleFieldFilters="0">
  <location ref="E3:G13" firstHeaderRow="1" firstDataRow="2" firstDataCol="1"/>
  <pivotFields count="5">
    <pivotField showAll="0"/>
    <pivotField axis="axisCol" showAll="0">
      <items count="5">
        <item x="1"/>
        <item h="1" x="2"/>
        <item x="3"/>
        <item h="1" x="0"/>
        <item t="default"/>
      </items>
    </pivotField>
    <pivotField axis="axisRow" showAll="0">
      <items count="11">
        <item x="0"/>
        <item x="3"/>
        <item x="1"/>
        <item x="2"/>
        <item x="6"/>
        <item x="8"/>
        <item x="9"/>
        <item x="7"/>
        <item x="4"/>
        <item x="5"/>
        <item t="default"/>
      </items>
    </pivotField>
    <pivotField showAll="0"/>
    <pivotField dataField="1" showAll="0"/>
  </pivotFields>
  <rowFields count="1">
    <field x="2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"/>
  </colFields>
  <colItems count="2">
    <i>
      <x/>
    </i>
    <i>
      <x v="2"/>
    </i>
  </colItems>
  <dataFields count="1">
    <dataField name="Minimum / y" fld="4" subtotal="min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395745-92F5-4AE8-AC00-F97F3E239E93}" name="Kimutatás2" cacheId="1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outline="1" outlineData="1" multipleFieldFilters="0">
  <location ref="A3:C13" firstHeaderRow="1" firstDataRow="2" firstDataCol="1"/>
  <pivotFields count="5">
    <pivotField showAll="0"/>
    <pivotField axis="axisCol" showAll="0">
      <items count="5">
        <item x="1"/>
        <item h="1" x="2"/>
        <item x="3"/>
        <item h="1" x="0"/>
        <item t="default"/>
      </items>
    </pivotField>
    <pivotField axis="axisRow" showAll="0">
      <items count="11">
        <item x="0"/>
        <item x="3"/>
        <item x="1"/>
        <item x="2"/>
        <item x="6"/>
        <item x="8"/>
        <item x="9"/>
        <item x="7"/>
        <item x="4"/>
        <item x="5"/>
        <item t="default"/>
      </items>
    </pivotField>
    <pivotField dataField="1" showAll="0"/>
    <pivotField showAll="0"/>
  </pivotFields>
  <rowFields count="1">
    <field x="2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1"/>
  </colFields>
  <colItems count="2">
    <i>
      <x/>
    </i>
    <i>
      <x v="2"/>
    </i>
  </colItems>
  <dataFields count="1">
    <dataField name="Minimum / x" fld="3" subtotal="min" baseField="0" baseItem="0" numFmtId="1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4ECC77F-8F29-4E8A-9E14-0AC6E2C2D649}" name="Táblázat3" displayName="Táblázat3" ref="A1:E4" totalsRowShown="0">
  <autoFilter ref="A1:E4" xr:uid="{54ECC77F-8F29-4E8A-9E14-0AC6E2C2D649}"/>
  <tableColumns count="5">
    <tableColumn id="1" xr3:uid="{CB04E9CD-5AC5-48B0-915A-F9912FC883E2}" name="time"/>
    <tableColumn id="2" xr3:uid="{EC765AB3-2782-46E1-B99C-BD6C02B6B1AD}" name="event"/>
    <tableColumn id="3" xr3:uid="{BA7348F8-427F-48C3-9B76-B156735DED8E}" name="element"/>
    <tableColumn id="4" xr3:uid="{A53EAE17-4C18-4EA2-8EC2-8C0449369AE0}" name="x"/>
    <tableColumn id="5" xr3:uid="{E986CAF7-2A43-4FD6-9F4C-D0B286CC578D}" name="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iau/254/2dm_kemia_dem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miau.my-x.hu/myx-free/coco/test/939740120221013145300.html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348B-5FC6-4721-8F8B-7E59301D4244}">
  <sheetPr codeName="Munka1"/>
  <dimension ref="A1:O48"/>
  <sheetViews>
    <sheetView topLeftCell="A13" zoomScaleNormal="100" workbookViewId="0">
      <selection activeCell="I48" sqref="I40:I48"/>
    </sheetView>
  </sheetViews>
  <sheetFormatPr defaultRowHeight="14.4" x14ac:dyDescent="0.3"/>
  <cols>
    <col min="1" max="1" width="8.5546875" bestFit="1" customWidth="1"/>
    <col min="2" max="3" width="13.6640625" bestFit="1" customWidth="1"/>
    <col min="4" max="5" width="14.6640625" bestFit="1" customWidth="1"/>
    <col min="6" max="6" width="19.88671875" bestFit="1" customWidth="1"/>
    <col min="8" max="8" width="13.88671875" bestFit="1" customWidth="1"/>
    <col min="9" max="9" width="14.44140625" bestFit="1" customWidth="1"/>
  </cols>
  <sheetData>
    <row r="1" spans="1:15" x14ac:dyDescent="0.3">
      <c r="A1" t="str">
        <f>Alapadatok!A3</f>
        <v>element</v>
      </c>
      <c r="B1" t="str">
        <f>Alapadatok!J3</f>
        <v>Y hiba 1</v>
      </c>
      <c r="C1" t="str">
        <f>Alapadatok!K3</f>
        <v>x hiba 1</v>
      </c>
      <c r="D1" t="str">
        <f>Alapadatok!L3</f>
        <v>y hiba 2</v>
      </c>
      <c r="E1" t="str">
        <f>Alapadatok!M3</f>
        <v>x hiba 2</v>
      </c>
      <c r="F1" t="str">
        <f>Alapadatok!R3</f>
        <v>Megtett út/ Időigény</v>
      </c>
      <c r="G1" t="s">
        <v>64</v>
      </c>
    </row>
    <row r="2" spans="1:15" x14ac:dyDescent="0.3">
      <c r="A2" t="str">
        <f>Alapadatok!A4</f>
        <v>SVK-€01</v>
      </c>
      <c r="B2" s="8">
        <f>Alapadatok!J4</f>
        <v>27.039968261725996</v>
      </c>
      <c r="C2" s="8">
        <f>Alapadatok!K4</f>
        <v>268.9587988294922</v>
      </c>
      <c r="D2" s="8">
        <f>Alapadatok!L4</f>
        <v>1521</v>
      </c>
      <c r="E2" s="8">
        <f>Alapadatok!M4</f>
        <v>324</v>
      </c>
      <c r="F2" s="11">
        <f>Alapadatok!R4</f>
        <v>0.79039712278030227</v>
      </c>
      <c r="G2">
        <v>1000</v>
      </c>
    </row>
    <row r="3" spans="1:15" x14ac:dyDescent="0.3">
      <c r="A3" t="str">
        <f>Alapadatok!A5</f>
        <v>IRL-€01</v>
      </c>
      <c r="B3" s="8">
        <f>Alapadatok!J5</f>
        <v>2043.0397241210851</v>
      </c>
      <c r="C3" s="8">
        <f>Alapadatok!K5</f>
        <v>416.16099609465221</v>
      </c>
      <c r="D3" s="8">
        <f>Alapadatok!L5</f>
        <v>81</v>
      </c>
      <c r="E3" s="8">
        <f>Alapadatok!M5</f>
        <v>1900.9631933606468</v>
      </c>
      <c r="F3" s="11">
        <f>Alapadatok!R5</f>
        <v>0.82596709272352553</v>
      </c>
      <c r="G3">
        <v>1000</v>
      </c>
    </row>
    <row r="4" spans="1:15" x14ac:dyDescent="0.3">
      <c r="A4" t="str">
        <f>Alapadatok!A6</f>
        <v>SVK-€02</v>
      </c>
      <c r="B4" s="8">
        <f>Alapadatok!J6</f>
        <v>1267.3604345703052</v>
      </c>
      <c r="C4" s="8">
        <f>Alapadatok!K6</f>
        <v>196</v>
      </c>
      <c r="D4" s="8">
        <f>Alapadatok!L6</f>
        <v>3249</v>
      </c>
      <c r="E4" s="8">
        <f>Alapadatok!M6</f>
        <v>1324.9595556640709</v>
      </c>
      <c r="F4" s="11">
        <f>Alapadatok!R6</f>
        <v>0.31536661413431644</v>
      </c>
      <c r="G4">
        <v>1000</v>
      </c>
    </row>
    <row r="5" spans="1:15" x14ac:dyDescent="0.3">
      <c r="A5" t="str">
        <f>Alapadatok!A7</f>
        <v>IRL-€02</v>
      </c>
      <c r="B5" s="8">
        <f>Alapadatok!J7</f>
        <v>84.640224609519834</v>
      </c>
      <c r="C5" s="8">
        <f>Alapadatok!K7</f>
        <v>3271.841396484615</v>
      </c>
      <c r="D5" s="8">
        <f>Alapadatok!L7</f>
        <v>4761</v>
      </c>
      <c r="E5" s="8">
        <f>Alapadatok!M7</f>
        <v>268.95979980474527</v>
      </c>
      <c r="F5" s="11">
        <f>Alapadatok!R7</f>
        <v>0.2850403901477338</v>
      </c>
      <c r="G5">
        <v>1000</v>
      </c>
    </row>
    <row r="6" spans="1:15" x14ac:dyDescent="0.3">
      <c r="A6" t="str">
        <f>Alapadatok!A8</f>
        <v>SMR-€20</v>
      </c>
      <c r="B6" s="8">
        <f>Alapadatok!J8</f>
        <v>519.8408349612339</v>
      </c>
      <c r="C6" s="8">
        <f>Alapadatok!K8</f>
        <v>3457.4313867249966</v>
      </c>
      <c r="D6" s="8">
        <f>Alapadatok!L8</f>
        <v>289</v>
      </c>
      <c r="E6" s="8">
        <f>Alapadatok!M8</f>
        <v>10444.842495117498</v>
      </c>
      <c r="F6" s="11">
        <f>Alapadatok!R8</f>
        <v>0.52791713026659548</v>
      </c>
      <c r="G6">
        <v>1000</v>
      </c>
    </row>
    <row r="7" spans="1:15" x14ac:dyDescent="0.3">
      <c r="A7" t="str">
        <f>Alapadatok!A9</f>
        <v>SVK-€20</v>
      </c>
      <c r="B7" s="8">
        <f>Alapadatok!J9</f>
        <v>4</v>
      </c>
      <c r="C7" s="8">
        <f>Alapadatok!K9</f>
        <v>196</v>
      </c>
      <c r="D7" s="8">
        <f>Alapadatok!L9</f>
        <v>190.44050537140549</v>
      </c>
      <c r="E7" s="8">
        <f>Alapadatok!M9</f>
        <v>2724.8412744141879</v>
      </c>
      <c r="F7" s="11">
        <f>Alapadatok!R9</f>
        <v>0.58582266670796035</v>
      </c>
      <c r="G7">
        <v>1000</v>
      </c>
    </row>
    <row r="8" spans="1:15" x14ac:dyDescent="0.3">
      <c r="A8" t="str">
        <f>Alapadatok!A10</f>
        <v>SMR-€02</v>
      </c>
      <c r="B8" s="8">
        <f>Alapadatok!J10</f>
        <v>686.44063964862823</v>
      </c>
      <c r="C8" s="8">
        <f>Alapadatok!K10</f>
        <v>46.23983398451319</v>
      </c>
      <c r="D8" s="8">
        <f>Alapadatok!L10</f>
        <v>1780.8410302736536</v>
      </c>
      <c r="E8" s="8">
        <f>Alapadatok!M10</f>
        <v>2116</v>
      </c>
      <c r="F8" s="11">
        <f>Alapadatok!R10</f>
        <v>1.1746788417610308</v>
      </c>
      <c r="G8">
        <v>1000</v>
      </c>
    </row>
    <row r="9" spans="1:15" x14ac:dyDescent="0.3">
      <c r="A9" t="str">
        <f>Alapadatok!A11</f>
        <v>SMR-€01</v>
      </c>
      <c r="B9" s="8">
        <f>Alapadatok!J11</f>
        <v>3113.638637695487</v>
      </c>
      <c r="C9" s="8">
        <f>Alapadatok!K11</f>
        <v>484</v>
      </c>
      <c r="D9" s="8">
        <f>Alapadatok!L11</f>
        <v>25536.036098633034</v>
      </c>
      <c r="E9" s="8">
        <f>Alapadatok!M11</f>
        <v>1764</v>
      </c>
      <c r="F9" s="11">
        <f>Alapadatok!R11</f>
        <v>0.21906352541059149</v>
      </c>
      <c r="G9">
        <v>1000</v>
      </c>
    </row>
    <row r="10" spans="1:15" x14ac:dyDescent="0.3">
      <c r="A10" t="str">
        <f>Alapadatok!A12</f>
        <v>IRL-€20</v>
      </c>
      <c r="B10" s="8">
        <f>Alapadatok!J12</f>
        <v>9</v>
      </c>
      <c r="C10" s="8">
        <f>Alapadatok!K12</f>
        <v>1.4398828148961906</v>
      </c>
      <c r="D10" s="8">
        <f>Alapadatok!L12</f>
        <v>2894.4419702150872</v>
      </c>
      <c r="E10" s="8">
        <f>Alapadatok!M12</f>
        <v>2401</v>
      </c>
      <c r="F10" s="11">
        <f>Alapadatok!R12</f>
        <v>0.64578636572378112</v>
      </c>
      <c r="G10">
        <v>1000</v>
      </c>
    </row>
    <row r="13" spans="1:15" x14ac:dyDescent="0.3">
      <c r="A13" t="str">
        <f t="shared" ref="A13:G22" si="0">A1</f>
        <v>element</v>
      </c>
      <c r="B13" t="str">
        <f t="shared" si="0"/>
        <v>Y hiba 1</v>
      </c>
      <c r="C13" t="str">
        <f t="shared" si="0"/>
        <v>x hiba 1</v>
      </c>
      <c r="D13" t="str">
        <f t="shared" si="0"/>
        <v>y hiba 2</v>
      </c>
      <c r="E13" t="str">
        <f t="shared" si="0"/>
        <v>x hiba 2</v>
      </c>
      <c r="F13" t="str">
        <f t="shared" si="0"/>
        <v>Megtett út/ Időigény</v>
      </c>
      <c r="G13" t="str">
        <f t="shared" si="0"/>
        <v>Y0</v>
      </c>
      <c r="H13" t="s">
        <v>65</v>
      </c>
    </row>
    <row r="14" spans="1:15" x14ac:dyDescent="0.3">
      <c r="A14" t="str">
        <f t="shared" si="0"/>
        <v>SVK-€01</v>
      </c>
      <c r="B14" s="8">
        <f>10-RANK(B2,B$2:B$10,1)</f>
        <v>7</v>
      </c>
      <c r="C14" s="8">
        <f t="shared" ref="C14:F14" si="1">10-RANK(C2,C$2:C$10,1)</f>
        <v>5</v>
      </c>
      <c r="D14" s="8">
        <f t="shared" si="1"/>
        <v>6</v>
      </c>
      <c r="E14" s="8">
        <f t="shared" si="1"/>
        <v>8</v>
      </c>
      <c r="F14" s="8">
        <f t="shared" si="1"/>
        <v>3</v>
      </c>
      <c r="G14">
        <f t="shared" si="0"/>
        <v>1000</v>
      </c>
      <c r="H14">
        <f>SUM(B14:F14)</f>
        <v>29</v>
      </c>
    </row>
    <row r="15" spans="1:15" x14ac:dyDescent="0.3">
      <c r="A15" t="str">
        <f t="shared" si="0"/>
        <v>IRL-€01</v>
      </c>
      <c r="B15" s="8">
        <f t="shared" ref="B15:F22" si="2">10-RANK(B3,B$2:B$10,1)</f>
        <v>2</v>
      </c>
      <c r="C15" s="8">
        <f t="shared" si="2"/>
        <v>4</v>
      </c>
      <c r="D15" s="8">
        <f t="shared" si="2"/>
        <v>9</v>
      </c>
      <c r="E15" s="8">
        <f t="shared" si="2"/>
        <v>5</v>
      </c>
      <c r="F15" s="8">
        <f t="shared" si="2"/>
        <v>2</v>
      </c>
      <c r="G15">
        <f t="shared" si="0"/>
        <v>1000</v>
      </c>
      <c r="H15">
        <f t="shared" ref="H15:H22" si="3">SUM(B15:F15)</f>
        <v>22</v>
      </c>
    </row>
    <row r="16" spans="1:15" x14ac:dyDescent="0.3">
      <c r="A16" t="str">
        <f t="shared" si="0"/>
        <v>SVK-€02</v>
      </c>
      <c r="B16" s="8">
        <f t="shared" si="2"/>
        <v>3</v>
      </c>
      <c r="C16" s="8">
        <f t="shared" si="2"/>
        <v>7</v>
      </c>
      <c r="D16" s="8">
        <f t="shared" si="2"/>
        <v>3</v>
      </c>
      <c r="E16" s="8">
        <f t="shared" si="2"/>
        <v>7</v>
      </c>
      <c r="F16" s="8">
        <f t="shared" si="2"/>
        <v>7</v>
      </c>
      <c r="G16">
        <f t="shared" si="0"/>
        <v>1000</v>
      </c>
      <c r="H16">
        <f t="shared" si="3"/>
        <v>27</v>
      </c>
      <c r="J16">
        <f>B16</f>
        <v>3</v>
      </c>
      <c r="K16">
        <f t="shared" ref="K16:O17" si="4">C16</f>
        <v>7</v>
      </c>
      <c r="L16">
        <f t="shared" si="4"/>
        <v>3</v>
      </c>
      <c r="M16">
        <f t="shared" si="4"/>
        <v>7</v>
      </c>
      <c r="N16">
        <f t="shared" si="4"/>
        <v>7</v>
      </c>
      <c r="O16">
        <f t="shared" si="4"/>
        <v>1000</v>
      </c>
    </row>
    <row r="17" spans="1:15" x14ac:dyDescent="0.3">
      <c r="A17" t="str">
        <f t="shared" si="0"/>
        <v>IRL-€02</v>
      </c>
      <c r="B17" s="8">
        <f t="shared" si="2"/>
        <v>6</v>
      </c>
      <c r="C17" s="8">
        <f t="shared" si="2"/>
        <v>2</v>
      </c>
      <c r="D17" s="8">
        <f t="shared" si="2"/>
        <v>2</v>
      </c>
      <c r="E17" s="8">
        <f t="shared" si="2"/>
        <v>9</v>
      </c>
      <c r="F17" s="8">
        <f t="shared" si="2"/>
        <v>8</v>
      </c>
      <c r="G17">
        <f t="shared" si="0"/>
        <v>1000</v>
      </c>
      <c r="H17">
        <f t="shared" si="3"/>
        <v>27</v>
      </c>
      <c r="J17">
        <f>B17</f>
        <v>6</v>
      </c>
      <c r="K17">
        <f t="shared" si="4"/>
        <v>2</v>
      </c>
      <c r="L17">
        <f t="shared" si="4"/>
        <v>2</v>
      </c>
      <c r="M17">
        <f t="shared" si="4"/>
        <v>9</v>
      </c>
      <c r="N17">
        <f t="shared" si="4"/>
        <v>8</v>
      </c>
      <c r="O17">
        <f t="shared" si="4"/>
        <v>1000</v>
      </c>
    </row>
    <row r="18" spans="1:15" x14ac:dyDescent="0.3">
      <c r="A18" t="str">
        <f t="shared" si="0"/>
        <v>SMR-€20</v>
      </c>
      <c r="B18" s="8">
        <f t="shared" si="2"/>
        <v>5</v>
      </c>
      <c r="C18" s="8">
        <f t="shared" si="2"/>
        <v>1</v>
      </c>
      <c r="D18" s="8">
        <f t="shared" si="2"/>
        <v>7</v>
      </c>
      <c r="E18" s="8">
        <f t="shared" si="2"/>
        <v>1</v>
      </c>
      <c r="F18" s="8">
        <f t="shared" si="2"/>
        <v>6</v>
      </c>
      <c r="G18">
        <f t="shared" si="0"/>
        <v>1000</v>
      </c>
      <c r="H18">
        <f t="shared" si="3"/>
        <v>20</v>
      </c>
    </row>
    <row r="19" spans="1:15" x14ac:dyDescent="0.3">
      <c r="A19" t="str">
        <f t="shared" si="0"/>
        <v>SVK-€20</v>
      </c>
      <c r="B19" s="8">
        <f t="shared" si="2"/>
        <v>9</v>
      </c>
      <c r="C19" s="8">
        <f t="shared" si="2"/>
        <v>7</v>
      </c>
      <c r="D19" s="8">
        <f t="shared" si="2"/>
        <v>8</v>
      </c>
      <c r="E19" s="8">
        <f t="shared" si="2"/>
        <v>2</v>
      </c>
      <c r="F19" s="8">
        <f t="shared" si="2"/>
        <v>5</v>
      </c>
      <c r="G19">
        <f t="shared" si="0"/>
        <v>1000</v>
      </c>
      <c r="H19">
        <f t="shared" si="3"/>
        <v>31</v>
      </c>
    </row>
    <row r="20" spans="1:15" x14ac:dyDescent="0.3">
      <c r="A20" t="str">
        <f t="shared" si="0"/>
        <v>SMR-€02</v>
      </c>
      <c r="B20" s="8">
        <f t="shared" si="2"/>
        <v>4</v>
      </c>
      <c r="C20" s="8">
        <f t="shared" si="2"/>
        <v>8</v>
      </c>
      <c r="D20" s="8">
        <f t="shared" si="2"/>
        <v>5</v>
      </c>
      <c r="E20" s="8">
        <f t="shared" si="2"/>
        <v>4</v>
      </c>
      <c r="F20" s="8">
        <f t="shared" si="2"/>
        <v>1</v>
      </c>
      <c r="G20">
        <f t="shared" si="0"/>
        <v>1000</v>
      </c>
      <c r="H20">
        <f t="shared" si="3"/>
        <v>22</v>
      </c>
      <c r="J20">
        <f t="shared" ref="J20:O22" si="5">B20</f>
        <v>4</v>
      </c>
      <c r="K20">
        <f t="shared" si="5"/>
        <v>8</v>
      </c>
      <c r="L20">
        <f t="shared" si="5"/>
        <v>5</v>
      </c>
      <c r="M20">
        <f t="shared" si="5"/>
        <v>4</v>
      </c>
      <c r="N20">
        <f t="shared" si="5"/>
        <v>1</v>
      </c>
      <c r="O20">
        <f t="shared" si="5"/>
        <v>1000</v>
      </c>
    </row>
    <row r="21" spans="1:15" x14ac:dyDescent="0.3">
      <c r="A21" t="str">
        <f t="shared" si="0"/>
        <v>SMR-€01</v>
      </c>
      <c r="B21" s="8">
        <f t="shared" si="2"/>
        <v>1</v>
      </c>
      <c r="C21" s="8">
        <f t="shared" si="2"/>
        <v>3</v>
      </c>
      <c r="D21" s="8">
        <f t="shared" si="2"/>
        <v>1</v>
      </c>
      <c r="E21" s="8">
        <f t="shared" si="2"/>
        <v>6</v>
      </c>
      <c r="F21" s="8">
        <f t="shared" si="2"/>
        <v>9</v>
      </c>
      <c r="G21">
        <f t="shared" si="0"/>
        <v>1000</v>
      </c>
      <c r="H21">
        <f t="shared" si="3"/>
        <v>20</v>
      </c>
    </row>
    <row r="22" spans="1:15" x14ac:dyDescent="0.3">
      <c r="A22" t="str">
        <f t="shared" si="0"/>
        <v>IRL-€20</v>
      </c>
      <c r="B22" s="8">
        <f t="shared" si="2"/>
        <v>8</v>
      </c>
      <c r="C22" s="8">
        <f t="shared" si="2"/>
        <v>9</v>
      </c>
      <c r="D22" s="8">
        <f t="shared" si="2"/>
        <v>4</v>
      </c>
      <c r="E22" s="8">
        <f t="shared" si="2"/>
        <v>3</v>
      </c>
      <c r="F22" s="8">
        <f t="shared" si="2"/>
        <v>4</v>
      </c>
      <c r="G22">
        <f t="shared" si="0"/>
        <v>1000</v>
      </c>
      <c r="H22">
        <f t="shared" si="3"/>
        <v>28</v>
      </c>
      <c r="J22">
        <f t="shared" si="5"/>
        <v>8</v>
      </c>
      <c r="K22">
        <f t="shared" si="5"/>
        <v>9</v>
      </c>
      <c r="L22">
        <f t="shared" si="5"/>
        <v>4</v>
      </c>
      <c r="M22">
        <f t="shared" si="5"/>
        <v>3</v>
      </c>
      <c r="N22">
        <f t="shared" si="5"/>
        <v>4</v>
      </c>
      <c r="O22">
        <f t="shared" si="5"/>
        <v>1000</v>
      </c>
    </row>
    <row r="26" spans="1:15" x14ac:dyDescent="0.3">
      <c r="A26" t="s">
        <v>61</v>
      </c>
      <c r="B26" t="str">
        <f>B1</f>
        <v>Y hiba 1</v>
      </c>
      <c r="C26" t="str">
        <f>C1</f>
        <v>x hiba 1</v>
      </c>
      <c r="D26" t="str">
        <f>D1</f>
        <v>y hiba 2</v>
      </c>
      <c r="E26" t="str">
        <f>E1</f>
        <v>x hiba 2</v>
      </c>
      <c r="F26" t="str">
        <f>F1</f>
        <v>Megtett út/ Időigény</v>
      </c>
    </row>
    <row r="27" spans="1:15" x14ac:dyDescent="0.3">
      <c r="A27">
        <v>1</v>
      </c>
      <c r="B27" s="12">
        <v>197.59390894309939</v>
      </c>
      <c r="C27" s="12">
        <v>213.12027226936917</v>
      </c>
      <c r="D27" s="12">
        <v>201.42060514570733</v>
      </c>
      <c r="E27" s="12">
        <v>197.76802587346478</v>
      </c>
      <c r="F27" s="12">
        <v>225.09718444264075</v>
      </c>
      <c r="G27" s="8"/>
      <c r="H27" s="8">
        <f t="shared" ref="H27:L34" si="6">B27-B28</f>
        <v>0.99999999961801223</v>
      </c>
      <c r="I27" s="8">
        <f t="shared" si="6"/>
        <v>0.9999999999717204</v>
      </c>
      <c r="J27" s="8">
        <f t="shared" si="6"/>
        <v>1.0000000030259457</v>
      </c>
      <c r="K27" s="8">
        <f t="shared" si="6"/>
        <v>1.000000004936993</v>
      </c>
      <c r="L27" s="8">
        <f t="shared" si="6"/>
        <v>1.0000000000338787</v>
      </c>
    </row>
    <row r="28" spans="1:15" x14ac:dyDescent="0.3">
      <c r="A28">
        <v>2</v>
      </c>
      <c r="B28" s="12">
        <v>196.59390894348138</v>
      </c>
      <c r="C28" s="12">
        <v>212.12027226939745</v>
      </c>
      <c r="D28" s="12">
        <v>200.42060514268138</v>
      </c>
      <c r="E28" s="12">
        <v>196.76802586852779</v>
      </c>
      <c r="F28" s="12">
        <v>224.09718444260687</v>
      </c>
      <c r="G28" s="8"/>
      <c r="H28" s="8">
        <f t="shared" si="6"/>
        <v>0.99999999961411845</v>
      </c>
      <c r="I28" s="8">
        <f t="shared" si="6"/>
        <v>1.0000000049602988</v>
      </c>
      <c r="J28" s="8">
        <f t="shared" si="6"/>
        <v>1.1821630280907414</v>
      </c>
      <c r="K28" s="8">
        <f t="shared" si="6"/>
        <v>2.671308701158523</v>
      </c>
      <c r="L28" s="8">
        <f t="shared" si="6"/>
        <v>1.0000000000140403</v>
      </c>
    </row>
    <row r="29" spans="1:15" x14ac:dyDescent="0.3">
      <c r="A29">
        <v>3</v>
      </c>
      <c r="B29" s="12">
        <v>195.59390894386726</v>
      </c>
      <c r="C29" s="12">
        <v>211.12027226443715</v>
      </c>
      <c r="D29" s="12">
        <v>199.23844211459064</v>
      </c>
      <c r="E29" s="12">
        <v>194.09671716736926</v>
      </c>
      <c r="F29" s="12">
        <v>223.09718444259283</v>
      </c>
      <c r="G29" s="8"/>
      <c r="H29" s="8">
        <f t="shared" si="6"/>
        <v>0.99999999998254907</v>
      </c>
      <c r="I29" s="8">
        <f t="shared" si="6"/>
        <v>1.0000000029884859</v>
      </c>
      <c r="J29" s="8">
        <f t="shared" si="6"/>
        <v>2.3426687781289388</v>
      </c>
      <c r="K29" s="8">
        <f t="shared" si="6"/>
        <v>0.99999999996541078</v>
      </c>
      <c r="L29" s="8">
        <f t="shared" si="6"/>
        <v>1.0000000004861533</v>
      </c>
    </row>
    <row r="30" spans="1:15" x14ac:dyDescent="0.3">
      <c r="A30">
        <v>4</v>
      </c>
      <c r="B30" s="12">
        <v>194.59390894388471</v>
      </c>
      <c r="C30" s="12">
        <v>210.12027226144866</v>
      </c>
      <c r="D30" s="12">
        <v>196.8957733364617</v>
      </c>
      <c r="E30" s="12">
        <v>193.09671716740385</v>
      </c>
      <c r="F30" s="12">
        <v>222.09718444210668</v>
      </c>
      <c r="G30" s="8"/>
      <c r="H30" s="8">
        <f t="shared" si="6"/>
        <v>0.99999999998178168</v>
      </c>
      <c r="I30" s="8">
        <f t="shared" si="6"/>
        <v>1.0000000030221088</v>
      </c>
      <c r="J30" s="8">
        <f t="shared" si="6"/>
        <v>7.3016084345253489</v>
      </c>
      <c r="K30" s="8">
        <f t="shared" si="6"/>
        <v>1.1465261048221009</v>
      </c>
      <c r="L30" s="8">
        <f t="shared" si="6"/>
        <v>0.99999999921621452</v>
      </c>
    </row>
    <row r="31" spans="1:15" x14ac:dyDescent="0.3">
      <c r="A31">
        <v>5</v>
      </c>
      <c r="B31" s="12">
        <v>193.59390894390293</v>
      </c>
      <c r="C31" s="12">
        <v>209.12027225842655</v>
      </c>
      <c r="D31" s="12">
        <v>189.59416490193635</v>
      </c>
      <c r="E31" s="12">
        <v>191.95019106258175</v>
      </c>
      <c r="F31" s="12">
        <v>221.09718444289047</v>
      </c>
      <c r="G31" s="8"/>
      <c r="H31" s="8">
        <f t="shared" si="6"/>
        <v>0.99999999998200906</v>
      </c>
      <c r="I31" s="8">
        <f t="shared" si="6"/>
        <v>1.0000000030553053</v>
      </c>
      <c r="J31" s="8">
        <f t="shared" si="6"/>
        <v>2.1735573967410744</v>
      </c>
      <c r="K31" s="8">
        <f t="shared" si="6"/>
        <v>0.99999999994179234</v>
      </c>
      <c r="L31" s="8">
        <f t="shared" si="6"/>
        <v>11.999998486880457</v>
      </c>
    </row>
    <row r="32" spans="1:15" x14ac:dyDescent="0.3">
      <c r="A32">
        <v>6</v>
      </c>
      <c r="B32" s="12">
        <v>192.59390894392092</v>
      </c>
      <c r="C32" s="12">
        <v>208.12027225537125</v>
      </c>
      <c r="D32" s="12">
        <v>187.42060750519528</v>
      </c>
      <c r="E32" s="12">
        <v>190.95019106263996</v>
      </c>
      <c r="F32" s="12">
        <v>209.09718595601001</v>
      </c>
      <c r="G32" s="8"/>
      <c r="H32" s="8">
        <f t="shared" si="6"/>
        <v>0.99999999998880185</v>
      </c>
      <c r="I32" s="8">
        <f t="shared" si="6"/>
        <v>1.0000000030903209</v>
      </c>
      <c r="J32" s="8">
        <f t="shared" si="6"/>
        <v>1.0000000002452509</v>
      </c>
      <c r="K32" s="8">
        <f t="shared" si="6"/>
        <v>0.99999999994099653</v>
      </c>
      <c r="L32" s="8">
        <f t="shared" si="6"/>
        <v>1.0000000001884928</v>
      </c>
    </row>
    <row r="33" spans="1:12" x14ac:dyDescent="0.3">
      <c r="A33">
        <v>7</v>
      </c>
      <c r="B33" s="12">
        <v>191.59390894393212</v>
      </c>
      <c r="C33" s="12">
        <v>207.12027225228093</v>
      </c>
      <c r="D33" s="12">
        <v>186.42060750495003</v>
      </c>
      <c r="E33" s="12">
        <v>189.95019106269896</v>
      </c>
      <c r="F33" s="12">
        <v>208.09718595582152</v>
      </c>
      <c r="G33" s="8"/>
      <c r="H33" s="8">
        <f t="shared" si="6"/>
        <v>0.99999999959385377</v>
      </c>
      <c r="I33" s="8">
        <f t="shared" si="6"/>
        <v>9.5022470490182513</v>
      </c>
      <c r="J33" s="8">
        <f t="shared" si="6"/>
        <v>1.0000000011004602</v>
      </c>
      <c r="K33" s="8">
        <f t="shared" si="6"/>
        <v>1.1821640312345778</v>
      </c>
      <c r="L33" s="8">
        <f t="shared" si="6"/>
        <v>1.0000000001901981</v>
      </c>
    </row>
    <row r="34" spans="1:12" x14ac:dyDescent="0.3">
      <c r="A34">
        <v>8</v>
      </c>
      <c r="B34" s="12">
        <v>190.59390894433827</v>
      </c>
      <c r="C34" s="12">
        <v>197.61802520326268</v>
      </c>
      <c r="D34" s="12">
        <v>185.42060750384957</v>
      </c>
      <c r="E34" s="12">
        <v>188.76802703146438</v>
      </c>
      <c r="F34" s="12">
        <v>207.09718595563132</v>
      </c>
      <c r="G34" s="8"/>
      <c r="H34" s="8">
        <f t="shared" si="6"/>
        <v>0.99999999959052843</v>
      </c>
      <c r="I34" s="8">
        <f t="shared" si="6"/>
        <v>1.3016090360742112</v>
      </c>
      <c r="J34" s="8">
        <f t="shared" si="6"/>
        <v>8.1821638333648821</v>
      </c>
      <c r="K34" s="8">
        <f t="shared" si="6"/>
        <v>1.000000001166427</v>
      </c>
      <c r="L34" s="8">
        <f t="shared" si="6"/>
        <v>8.1821627172294029</v>
      </c>
    </row>
    <row r="35" spans="1:12" x14ac:dyDescent="0.3">
      <c r="A35">
        <v>9</v>
      </c>
      <c r="B35" s="12">
        <v>189.59390894474774</v>
      </c>
      <c r="C35" s="12">
        <v>196.31641616718846</v>
      </c>
      <c r="D35" s="12">
        <v>177.23844367048468</v>
      </c>
      <c r="E35" s="12">
        <v>187.76802703029796</v>
      </c>
      <c r="F35" s="12">
        <v>198.91502323840191</v>
      </c>
      <c r="G35" s="8"/>
      <c r="H35" s="8"/>
      <c r="I35" s="8"/>
      <c r="J35" s="8"/>
      <c r="K35" s="8"/>
      <c r="L35" s="8"/>
    </row>
    <row r="36" spans="1:12" x14ac:dyDescent="0.3">
      <c r="B36" s="8">
        <v>2</v>
      </c>
      <c r="C36" s="8">
        <v>3</v>
      </c>
      <c r="D36" s="8">
        <v>4</v>
      </c>
      <c r="E36" s="8">
        <v>5</v>
      </c>
      <c r="F36" s="8">
        <v>6</v>
      </c>
      <c r="G36" s="8"/>
      <c r="H36" s="8"/>
      <c r="I36" s="8"/>
      <c r="J36" s="8"/>
      <c r="K36" s="8"/>
      <c r="L36" s="8"/>
    </row>
    <row r="37" spans="1:12" x14ac:dyDescent="0.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3">
      <c r="B38" s="8"/>
      <c r="C38" s="8"/>
      <c r="D38" s="8"/>
      <c r="E38" s="8"/>
      <c r="F38" s="8"/>
      <c r="G38" s="8"/>
      <c r="H38" s="8"/>
      <c r="I38" s="8">
        <f>SUMSQ(I40:I48)</f>
        <v>2.8606828653672341E-12</v>
      </c>
      <c r="J38" s="8"/>
      <c r="K38" s="8"/>
      <c r="L38" s="8"/>
    </row>
    <row r="39" spans="1:12" x14ac:dyDescent="0.3">
      <c r="A39" t="str">
        <f t="shared" ref="A39:G48" si="7">A1</f>
        <v>element</v>
      </c>
      <c r="B39" s="8" t="str">
        <f t="shared" si="7"/>
        <v>Y hiba 1</v>
      </c>
      <c r="C39" s="8" t="str">
        <f t="shared" si="7"/>
        <v>x hiba 1</v>
      </c>
      <c r="D39" s="8" t="str">
        <f t="shared" si="7"/>
        <v>y hiba 2</v>
      </c>
      <c r="E39" s="8" t="str">
        <f t="shared" si="7"/>
        <v>x hiba 2</v>
      </c>
      <c r="F39" s="8" t="str">
        <f t="shared" si="7"/>
        <v>Megtett út/ Időigény</v>
      </c>
      <c r="G39" s="8" t="str">
        <f t="shared" si="7"/>
        <v>Y0</v>
      </c>
      <c r="H39" s="8" t="s">
        <v>62</v>
      </c>
      <c r="I39" s="8" t="s">
        <v>63</v>
      </c>
      <c r="J39" s="8"/>
      <c r="K39" s="8"/>
      <c r="L39" s="8"/>
    </row>
    <row r="40" spans="1:12" x14ac:dyDescent="0.3">
      <c r="A40" t="str">
        <f t="shared" si="7"/>
        <v>SVK-€01</v>
      </c>
      <c r="B40" s="8">
        <f t="shared" ref="B40:F48" si="8">VLOOKUP(B14,$A$27:$F$35,B$36,0)</f>
        <v>191.59390894393212</v>
      </c>
      <c r="C40" s="8">
        <f t="shared" si="8"/>
        <v>209.12027225842655</v>
      </c>
      <c r="D40" s="8">
        <f t="shared" si="8"/>
        <v>187.42060750519528</v>
      </c>
      <c r="E40" s="8">
        <f t="shared" si="8"/>
        <v>188.76802703146438</v>
      </c>
      <c r="F40" s="8">
        <f t="shared" si="8"/>
        <v>223.09718444259283</v>
      </c>
      <c r="G40" s="8">
        <f t="shared" si="7"/>
        <v>1000</v>
      </c>
      <c r="H40" s="8">
        <f t="shared" ref="H40:H48" si="9">SUM(B40:F40)</f>
        <v>1000.0000001816112</v>
      </c>
      <c r="I40" s="13">
        <f>G40-H40</f>
        <v>-1.8161119896831224E-7</v>
      </c>
      <c r="J40" s="8"/>
      <c r="K40" s="8"/>
      <c r="L40" s="8"/>
    </row>
    <row r="41" spans="1:12" x14ac:dyDescent="0.3">
      <c r="A41" t="str">
        <f t="shared" si="7"/>
        <v>IRL-€01</v>
      </c>
      <c r="B41" s="8">
        <f t="shared" si="8"/>
        <v>196.59390894348138</v>
      </c>
      <c r="C41" s="8">
        <f t="shared" si="8"/>
        <v>210.12027226144866</v>
      </c>
      <c r="D41" s="8">
        <f t="shared" si="8"/>
        <v>177.23844367048468</v>
      </c>
      <c r="E41" s="8">
        <f t="shared" si="8"/>
        <v>191.95019106258175</v>
      </c>
      <c r="F41" s="8">
        <f t="shared" si="8"/>
        <v>224.09718444260687</v>
      </c>
      <c r="G41" s="8">
        <f t="shared" si="7"/>
        <v>1000</v>
      </c>
      <c r="H41" s="8">
        <f t="shared" si="9"/>
        <v>1000.0000003806033</v>
      </c>
      <c r="I41" s="13">
        <f t="shared" ref="I41:I48" si="10">G41-H41</f>
        <v>-3.8060329643485602E-7</v>
      </c>
      <c r="J41" s="8"/>
      <c r="K41" s="8"/>
      <c r="L41" s="8"/>
    </row>
    <row r="42" spans="1:12" x14ac:dyDescent="0.3">
      <c r="A42" t="str">
        <f t="shared" si="7"/>
        <v>SVK-€02</v>
      </c>
      <c r="B42" s="8">
        <f t="shared" si="8"/>
        <v>195.59390894386726</v>
      </c>
      <c r="C42" s="8">
        <f t="shared" si="8"/>
        <v>207.12027225228093</v>
      </c>
      <c r="D42" s="8">
        <f t="shared" si="8"/>
        <v>199.23844211459064</v>
      </c>
      <c r="E42" s="8">
        <f t="shared" si="8"/>
        <v>189.95019106269896</v>
      </c>
      <c r="F42" s="8">
        <f t="shared" si="8"/>
        <v>208.09718595582152</v>
      </c>
      <c r="G42" s="8">
        <f t="shared" si="7"/>
        <v>1000</v>
      </c>
      <c r="H42" s="8">
        <f t="shared" si="9"/>
        <v>1000.0000003292593</v>
      </c>
      <c r="I42" s="13">
        <f t="shared" si="10"/>
        <v>-3.2925925097515574E-7</v>
      </c>
      <c r="J42" s="8"/>
      <c r="K42" s="8"/>
      <c r="L42" s="8"/>
    </row>
    <row r="43" spans="1:12" x14ac:dyDescent="0.3">
      <c r="A43" t="str">
        <f t="shared" si="7"/>
        <v>IRL-€02</v>
      </c>
      <c r="B43" s="8">
        <f t="shared" si="8"/>
        <v>192.59390894392092</v>
      </c>
      <c r="C43" s="8">
        <f t="shared" si="8"/>
        <v>212.12027226939745</v>
      </c>
      <c r="D43" s="8">
        <f t="shared" si="8"/>
        <v>200.42060514268138</v>
      </c>
      <c r="E43" s="8">
        <f t="shared" si="8"/>
        <v>187.76802703029796</v>
      </c>
      <c r="F43" s="8">
        <f t="shared" si="8"/>
        <v>207.09718595563132</v>
      </c>
      <c r="G43" s="8">
        <f t="shared" si="7"/>
        <v>1000</v>
      </c>
      <c r="H43" s="8">
        <f t="shared" si="9"/>
        <v>999.99999934192897</v>
      </c>
      <c r="I43" s="13">
        <f t="shared" si="10"/>
        <v>6.5807103055703919E-7</v>
      </c>
      <c r="J43" s="8"/>
      <c r="K43" s="8"/>
      <c r="L43" s="8"/>
    </row>
    <row r="44" spans="1:12" x14ac:dyDescent="0.3">
      <c r="A44" t="str">
        <f t="shared" si="7"/>
        <v>SMR-€20</v>
      </c>
      <c r="B44" s="8">
        <f t="shared" si="8"/>
        <v>193.59390894390293</v>
      </c>
      <c r="C44" s="8">
        <f t="shared" si="8"/>
        <v>213.12027226936917</v>
      </c>
      <c r="D44" s="8">
        <f t="shared" si="8"/>
        <v>186.42060750495003</v>
      </c>
      <c r="E44" s="8">
        <f t="shared" si="8"/>
        <v>197.76802587346478</v>
      </c>
      <c r="F44" s="8">
        <f t="shared" si="8"/>
        <v>209.09718595601001</v>
      </c>
      <c r="G44" s="8">
        <f t="shared" si="7"/>
        <v>1000</v>
      </c>
      <c r="H44" s="8">
        <f t="shared" si="9"/>
        <v>1000.0000005476969</v>
      </c>
      <c r="I44" s="13">
        <f t="shared" si="10"/>
        <v>-5.4769691359979333E-7</v>
      </c>
      <c r="J44" s="8"/>
      <c r="K44" s="8"/>
      <c r="L44" s="8"/>
    </row>
    <row r="45" spans="1:12" x14ac:dyDescent="0.3">
      <c r="A45" t="str">
        <f t="shared" si="7"/>
        <v>SVK-€20</v>
      </c>
      <c r="B45" s="8">
        <f t="shared" si="8"/>
        <v>189.59390894474774</v>
      </c>
      <c r="C45" s="8">
        <f t="shared" si="8"/>
        <v>207.12027225228093</v>
      </c>
      <c r="D45" s="8">
        <f t="shared" si="8"/>
        <v>185.42060750384957</v>
      </c>
      <c r="E45" s="8">
        <f t="shared" si="8"/>
        <v>196.76802586852779</v>
      </c>
      <c r="F45" s="8">
        <f t="shared" si="8"/>
        <v>221.09718444289047</v>
      </c>
      <c r="G45" s="8">
        <f t="shared" si="7"/>
        <v>1000</v>
      </c>
      <c r="H45" s="8">
        <f t="shared" si="9"/>
        <v>999.99999901229648</v>
      </c>
      <c r="I45" s="13">
        <f t="shared" si="10"/>
        <v>9.87703515420435E-7</v>
      </c>
      <c r="J45" s="8"/>
      <c r="K45" s="8"/>
      <c r="L45" s="8"/>
    </row>
    <row r="46" spans="1:12" x14ac:dyDescent="0.3">
      <c r="A46" t="str">
        <f t="shared" si="7"/>
        <v>SMR-€02</v>
      </c>
      <c r="B46" s="8">
        <f t="shared" si="8"/>
        <v>194.59390894388471</v>
      </c>
      <c r="C46" s="8">
        <f t="shared" si="8"/>
        <v>197.61802520326268</v>
      </c>
      <c r="D46" s="8">
        <f t="shared" si="8"/>
        <v>189.59416490193635</v>
      </c>
      <c r="E46" s="8">
        <f t="shared" si="8"/>
        <v>193.09671716740385</v>
      </c>
      <c r="F46" s="8">
        <f t="shared" si="8"/>
        <v>225.09718444264075</v>
      </c>
      <c r="G46" s="8">
        <f t="shared" si="7"/>
        <v>1000</v>
      </c>
      <c r="H46" s="8">
        <f t="shared" si="9"/>
        <v>1000.0000006591283</v>
      </c>
      <c r="I46" s="13">
        <f t="shared" si="10"/>
        <v>-6.5912831814785022E-7</v>
      </c>
      <c r="J46" s="8"/>
      <c r="K46" s="8"/>
      <c r="L46" s="8"/>
    </row>
    <row r="47" spans="1:12" x14ac:dyDescent="0.3">
      <c r="A47" t="str">
        <f t="shared" si="7"/>
        <v>SMR-€01</v>
      </c>
      <c r="B47" s="8">
        <f t="shared" si="8"/>
        <v>197.59390894309939</v>
      </c>
      <c r="C47" s="8">
        <f t="shared" si="8"/>
        <v>211.12027226443715</v>
      </c>
      <c r="D47" s="8">
        <f t="shared" si="8"/>
        <v>201.42060514570733</v>
      </c>
      <c r="E47" s="8">
        <f t="shared" si="8"/>
        <v>190.95019106263996</v>
      </c>
      <c r="F47" s="8">
        <f t="shared" si="8"/>
        <v>198.91502323840191</v>
      </c>
      <c r="G47" s="8">
        <f t="shared" si="7"/>
        <v>1000</v>
      </c>
      <c r="H47" s="8">
        <f t="shared" si="9"/>
        <v>1000.0000006542857</v>
      </c>
      <c r="I47" s="13">
        <f t="shared" si="10"/>
        <v>-6.5428571360826027E-7</v>
      </c>
      <c r="J47" s="8"/>
      <c r="K47" s="8"/>
      <c r="L47" s="8"/>
    </row>
    <row r="48" spans="1:12" x14ac:dyDescent="0.3">
      <c r="A48" t="str">
        <f t="shared" si="7"/>
        <v>IRL-€20</v>
      </c>
      <c r="B48" s="8">
        <f t="shared" si="8"/>
        <v>190.59390894433827</v>
      </c>
      <c r="C48" s="8">
        <f t="shared" si="8"/>
        <v>196.31641616718846</v>
      </c>
      <c r="D48" s="8">
        <f t="shared" si="8"/>
        <v>196.8957733364617</v>
      </c>
      <c r="E48" s="8">
        <f t="shared" si="8"/>
        <v>194.09671716736926</v>
      </c>
      <c r="F48" s="8">
        <f t="shared" si="8"/>
        <v>222.09718444210668</v>
      </c>
      <c r="G48" s="8">
        <f t="shared" si="7"/>
        <v>1000</v>
      </c>
      <c r="H48" s="8">
        <f t="shared" si="9"/>
        <v>1000.0000000574644</v>
      </c>
      <c r="I48" s="13">
        <f t="shared" si="10"/>
        <v>-5.7464376368443482E-8</v>
      </c>
      <c r="J48" s="8"/>
      <c r="K48" s="8"/>
      <c r="L48" s="8"/>
    </row>
  </sheetData>
  <conditionalFormatting sqref="B14:F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B33D6-E667-41BB-8918-E8A6216C0608}">
  <sheetPr codeName="Munka2"/>
  <dimension ref="A1:J13"/>
  <sheetViews>
    <sheetView zoomScale="70" zoomScaleNormal="70" workbookViewId="0">
      <selection activeCell="AQ80" sqref="AQ80"/>
    </sheetView>
  </sheetViews>
  <sheetFormatPr defaultRowHeight="14.4" x14ac:dyDescent="0.3"/>
  <cols>
    <col min="1" max="1" width="12" bestFit="1" customWidth="1"/>
    <col min="2" max="2" width="19.109375" bestFit="1" customWidth="1"/>
    <col min="3" max="3" width="20.6640625" bestFit="1" customWidth="1"/>
    <col min="4" max="4" width="14.6640625" bestFit="1" customWidth="1"/>
    <col min="5" max="5" width="9.6640625" bestFit="1" customWidth="1"/>
    <col min="6" max="6" width="19.109375" bestFit="1" customWidth="1"/>
    <col min="7" max="7" width="20.6640625" bestFit="1" customWidth="1"/>
    <col min="8" max="792" width="14.6640625" bestFit="1" customWidth="1"/>
    <col min="793" max="793" width="9.6640625" bestFit="1" customWidth="1"/>
  </cols>
  <sheetData>
    <row r="1" spans="1:10" x14ac:dyDescent="0.3">
      <c r="A1" s="4" t="s">
        <v>33</v>
      </c>
      <c r="B1" t="s">
        <v>29</v>
      </c>
      <c r="D1" t="s">
        <v>41</v>
      </c>
    </row>
    <row r="3" spans="1:10" x14ac:dyDescent="0.3">
      <c r="A3" s="4" t="s">
        <v>38</v>
      </c>
      <c r="B3" t="s">
        <v>39</v>
      </c>
      <c r="C3" t="s">
        <v>40</v>
      </c>
      <c r="E3" s="5" t="s">
        <v>38</v>
      </c>
      <c r="F3" s="5" t="s">
        <v>39</v>
      </c>
      <c r="G3" s="5" t="s">
        <v>40</v>
      </c>
      <c r="H3" s="10" t="s">
        <v>47</v>
      </c>
      <c r="I3" s="10" t="s">
        <v>68</v>
      </c>
      <c r="J3" s="10" t="s">
        <v>69</v>
      </c>
    </row>
    <row r="4" spans="1:10" x14ac:dyDescent="0.3">
      <c r="A4" s="6" t="s">
        <v>12</v>
      </c>
      <c r="B4">
        <v>857</v>
      </c>
      <c r="C4">
        <v>18316</v>
      </c>
      <c r="E4" s="6" t="s">
        <v>14</v>
      </c>
      <c r="F4">
        <v>2272</v>
      </c>
      <c r="G4">
        <v>9915</v>
      </c>
      <c r="H4" s="9">
        <f>VLOOKUP(E4,Alapadatok!$A$4:$R$12,18,0)</f>
        <v>0.2850403901477338</v>
      </c>
      <c r="I4" s="8">
        <f>VLOOKUP(E4,Munka1!$A$40:$I$48,8,0)</f>
        <v>999.99999952717462</v>
      </c>
      <c r="J4" s="9">
        <f>ROUND(VLOOKUP(E4,'Munka1 (3)'!$A$40:$I$48,9,0),0)</f>
        <v>0</v>
      </c>
    </row>
    <row r="5" spans="1:10" x14ac:dyDescent="0.3">
      <c r="A5" s="6" t="s">
        <v>14</v>
      </c>
      <c r="B5">
        <v>2272</v>
      </c>
      <c r="C5">
        <v>9915</v>
      </c>
      <c r="E5" s="6" t="s">
        <v>19</v>
      </c>
      <c r="F5">
        <v>1269</v>
      </c>
      <c r="G5">
        <v>16013</v>
      </c>
      <c r="H5" s="9">
        <f>VLOOKUP(E5,Alapadatok!$A$4:$R$12,18,0)</f>
        <v>0.64578636572378112</v>
      </c>
      <c r="I5" s="8">
        <f>VLOOKUP(E5,Munka1!$A$40:$I$48,8,0)</f>
        <v>999.9999994860309</v>
      </c>
      <c r="J5" s="9">
        <f>ROUND(VLOOKUP(E5,'Munka1 (3)'!$A$40:$I$48,9,0),0)</f>
        <v>0</v>
      </c>
    </row>
    <row r="6" spans="1:10" x14ac:dyDescent="0.3">
      <c r="A6" s="6" t="s">
        <v>19</v>
      </c>
      <c r="B6">
        <v>1269</v>
      </c>
      <c r="C6">
        <v>16013</v>
      </c>
      <c r="E6" s="6" t="s">
        <v>12</v>
      </c>
      <c r="F6">
        <v>857</v>
      </c>
      <c r="G6">
        <v>18316</v>
      </c>
      <c r="H6" s="9">
        <f>VLOOKUP(E6,Alapadatok!$A$4:$R$12,18,0)</f>
        <v>0.82596709272352553</v>
      </c>
      <c r="I6" s="8">
        <f>VLOOKUP(E6,Munka1!$A$40:$I$48,8,0)</f>
        <v>1002.3333326959665</v>
      </c>
      <c r="J6" s="9">
        <f>ROUND(VLOOKUP(E6,'Munka1 (3)'!$A$40:$I$48,9,0),0)</f>
        <v>0</v>
      </c>
    </row>
    <row r="7" spans="1:10" x14ac:dyDescent="0.3">
      <c r="A7" s="6" t="s">
        <v>18</v>
      </c>
      <c r="B7">
        <v>3178</v>
      </c>
      <c r="C7">
        <v>30654</v>
      </c>
      <c r="E7" s="6" t="s">
        <v>13</v>
      </c>
      <c r="F7">
        <v>3604</v>
      </c>
      <c r="G7">
        <v>22687</v>
      </c>
      <c r="H7" s="9">
        <f>VLOOKUP(E7,Alapadatok!$A$4:$R$12,18,0)</f>
        <v>0.31536661413431644</v>
      </c>
      <c r="I7" s="8">
        <f>VLOOKUP(E7,Munka1!$A$40:$I$48,8,0)</f>
        <v>1000.3333325717419</v>
      </c>
      <c r="J7" s="9">
        <f>ROUND(VLOOKUP(E7,'Munka1 (3)'!$A$40:$I$48,9,0),0)</f>
        <v>0</v>
      </c>
    </row>
    <row r="8" spans="1:10" x14ac:dyDescent="0.3">
      <c r="A8" s="6" t="s">
        <v>17</v>
      </c>
      <c r="B8">
        <v>545</v>
      </c>
      <c r="C8">
        <v>39299</v>
      </c>
      <c r="D8">
        <f>B8+C8</f>
        <v>39844</v>
      </c>
      <c r="E8" s="6" t="s">
        <v>16</v>
      </c>
      <c r="F8">
        <v>1288</v>
      </c>
      <c r="G8">
        <v>28246</v>
      </c>
      <c r="H8" s="9">
        <f>VLOOKUP(E8,Alapadatok!$A$4:$R$12,18,0)</f>
        <v>0.58582266670796035</v>
      </c>
      <c r="I8" s="8">
        <f>VLOOKUP(E8,Munka1!$A$40:$I$48,8,0)</f>
        <v>1005.3333326960308</v>
      </c>
      <c r="J8" s="9">
        <f>ROUND(VLOOKUP(E8,'Munka1 (3)'!$A$40:$I$48,9,0),0)</f>
        <v>0</v>
      </c>
    </row>
    <row r="9" spans="1:10" x14ac:dyDescent="0.3">
      <c r="A9" s="6" t="s">
        <v>15</v>
      </c>
      <c r="B9">
        <v>1094</v>
      </c>
      <c r="C9">
        <v>40714</v>
      </c>
      <c r="D9">
        <f>C9-D8</f>
        <v>870</v>
      </c>
      <c r="E9" s="6" t="s">
        <v>18</v>
      </c>
      <c r="F9">
        <v>3178</v>
      </c>
      <c r="G9">
        <v>30654</v>
      </c>
      <c r="H9" s="9">
        <f>VLOOKUP(E9,Alapadatok!$A$4:$R$12,18,0)</f>
        <v>0.21906352541059149</v>
      </c>
      <c r="I9" s="8">
        <f>VLOOKUP(E9,Munka1!$A$40:$I$48,8,0)</f>
        <v>989.33333257179345</v>
      </c>
      <c r="J9" s="9">
        <f>ROUND(VLOOKUP(E9,'Munka1 (3)'!$A$40:$I$48,9,0),0)</f>
        <v>0</v>
      </c>
    </row>
    <row r="10" spans="1:10" x14ac:dyDescent="0.3">
      <c r="A10" s="6" t="s">
        <v>11</v>
      </c>
      <c r="B10">
        <v>704</v>
      </c>
      <c r="C10">
        <v>37608</v>
      </c>
      <c r="E10" s="6" t="s">
        <v>11</v>
      </c>
      <c r="F10">
        <v>704</v>
      </c>
      <c r="G10">
        <v>37608</v>
      </c>
      <c r="H10" s="9">
        <f>VLOOKUP(E10,Alapadatok!$A$4:$R$12,18,0)</f>
        <v>0.79039712278030227</v>
      </c>
      <c r="I10" s="8">
        <f>VLOOKUP(E10,Munka1!$A$40:$I$48,8,0)</f>
        <v>1010.3333325717549</v>
      </c>
      <c r="J10" s="9">
        <f>ROUND(VLOOKUP(E10,'Munka1 (3)'!$A$40:$I$48,9,0),0)</f>
        <v>0</v>
      </c>
    </row>
    <row r="11" spans="1:10" x14ac:dyDescent="0.3">
      <c r="A11" s="6" t="s">
        <v>13</v>
      </c>
      <c r="B11">
        <v>3604</v>
      </c>
      <c r="C11">
        <v>22687</v>
      </c>
      <c r="E11" s="6" t="s">
        <v>17</v>
      </c>
      <c r="F11">
        <v>545</v>
      </c>
      <c r="G11">
        <v>39299</v>
      </c>
      <c r="H11" s="9">
        <f>VLOOKUP(E11,Alapadatok!$A$4:$R$12,18,0)</f>
        <v>1.1746788417610308</v>
      </c>
      <c r="I11" s="8">
        <f>VLOOKUP(E11,Munka1!$A$40:$I$48,8,0)</f>
        <v>999.99999964308711</v>
      </c>
      <c r="J11" s="9">
        <f>ROUND(VLOOKUP(E11,'Munka1 (3)'!$A$40:$I$48,9,0),0)</f>
        <v>0</v>
      </c>
    </row>
    <row r="12" spans="1:10" x14ac:dyDescent="0.3">
      <c r="A12" s="6" t="s">
        <v>16</v>
      </c>
      <c r="B12">
        <v>1288</v>
      </c>
      <c r="C12">
        <v>28246</v>
      </c>
      <c r="E12" s="6" t="s">
        <v>15</v>
      </c>
      <c r="F12">
        <v>1094</v>
      </c>
      <c r="G12">
        <v>40714</v>
      </c>
      <c r="H12" s="9">
        <f>VLOOKUP(E12,Alapadatok!$A$4:$R$12,18,0)</f>
        <v>0.52791713026659548</v>
      </c>
      <c r="I12" s="8">
        <f>VLOOKUP(E12,Munka1!$A$40:$I$48,8,0)</f>
        <v>992.33333269607147</v>
      </c>
      <c r="J12" s="9">
        <f>ROUND(VLOOKUP(E12,'Munka1 (3)'!$A$40:$I$48,9,0),0)</f>
        <v>0</v>
      </c>
    </row>
    <row r="13" spans="1:10" x14ac:dyDescent="0.3">
      <c r="A13" s="6" t="s">
        <v>37</v>
      </c>
      <c r="B13">
        <v>14811</v>
      </c>
      <c r="C13">
        <v>9915</v>
      </c>
      <c r="F13" s="8">
        <f>SUM(F4:F12)</f>
        <v>14811</v>
      </c>
      <c r="H13" s="9">
        <f>SUM(H4:H12)</f>
        <v>5.3700397496558372</v>
      </c>
    </row>
  </sheetData>
  <sortState xmlns:xlrd2="http://schemas.microsoft.com/office/spreadsheetml/2017/richdata2" ref="E4:G12">
    <sortCondition ref="G4:G12"/>
  </sortState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0F088-7469-451C-83F4-FEA51FB7663E}">
  <sheetPr codeName="Munka3"/>
  <dimension ref="A1:P6"/>
  <sheetViews>
    <sheetView workbookViewId="0">
      <selection activeCell="A7" sqref="A7"/>
    </sheetView>
  </sheetViews>
  <sheetFormatPr defaultRowHeight="14.4" x14ac:dyDescent="0.3"/>
  <cols>
    <col min="1" max="1" width="12.33203125" bestFit="1" customWidth="1"/>
    <col min="2" max="3" width="10.44140625" bestFit="1" customWidth="1"/>
    <col min="4" max="4" width="14.44140625" bestFit="1" customWidth="1"/>
    <col min="5" max="5" width="10.44140625" bestFit="1" customWidth="1"/>
    <col min="6" max="6" width="18.33203125" bestFit="1" customWidth="1"/>
    <col min="7" max="8" width="23" bestFit="1" customWidth="1"/>
    <col min="9" max="9" width="9" bestFit="1" customWidth="1"/>
    <col min="10" max="11" width="9.5546875" bestFit="1" customWidth="1"/>
    <col min="12" max="12" width="27.44140625" bestFit="1" customWidth="1"/>
    <col min="14" max="14" width="15.44140625" bestFit="1" customWidth="1"/>
    <col min="15" max="15" width="33.88671875" bestFit="1" customWidth="1"/>
    <col min="16" max="16" width="10.6640625" bestFit="1" customWidth="1"/>
  </cols>
  <sheetData>
    <row r="1" spans="1:16" x14ac:dyDescent="0.3">
      <c r="A1" t="s">
        <v>35</v>
      </c>
      <c r="B1" t="s">
        <v>93</v>
      </c>
      <c r="C1" t="s">
        <v>93</v>
      </c>
      <c r="D1" t="s">
        <v>93</v>
      </c>
      <c r="E1" t="s">
        <v>93</v>
      </c>
      <c r="F1" t="s">
        <v>94</v>
      </c>
      <c r="G1" t="s">
        <v>95</v>
      </c>
      <c r="H1" t="str">
        <f>G1</f>
        <v>Pixel/Időegység/Időegység</v>
      </c>
      <c r="I1" t="s">
        <v>93</v>
      </c>
      <c r="J1" t="s">
        <v>96</v>
      </c>
      <c r="K1" t="s">
        <v>96</v>
      </c>
      <c r="L1" t="s">
        <v>97</v>
      </c>
      <c r="M1" t="s">
        <v>93</v>
      </c>
      <c r="N1" t="s">
        <v>100</v>
      </c>
      <c r="O1" t="s">
        <v>100</v>
      </c>
      <c r="P1" t="s">
        <v>103</v>
      </c>
    </row>
    <row r="2" spans="1:16" x14ac:dyDescent="0.3">
      <c r="A2" t="s">
        <v>79</v>
      </c>
      <c r="B2">
        <v>0</v>
      </c>
      <c r="C2">
        <v>0</v>
      </c>
      <c r="D2">
        <v>0</v>
      </c>
      <c r="E2">
        <v>0</v>
      </c>
      <c r="F2">
        <v>1</v>
      </c>
      <c r="G2">
        <v>0</v>
      </c>
      <c r="H2">
        <v>0</v>
      </c>
      <c r="I2">
        <v>0</v>
      </c>
      <c r="J2">
        <v>1</v>
      </c>
      <c r="K2">
        <v>1</v>
      </c>
      <c r="L2">
        <v>1</v>
      </c>
      <c r="M2" t="s">
        <v>98</v>
      </c>
      <c r="N2" t="s">
        <v>93</v>
      </c>
      <c r="O2" t="str">
        <f>N2</f>
        <v>Nincs</v>
      </c>
      <c r="P2">
        <v>1</v>
      </c>
    </row>
    <row r="3" spans="1:16" x14ac:dyDescent="0.3">
      <c r="B3" t="s">
        <v>44</v>
      </c>
      <c r="C3" t="s">
        <v>47</v>
      </c>
      <c r="D3" t="s">
        <v>77</v>
      </c>
      <c r="E3" t="s">
        <v>78</v>
      </c>
      <c r="F3" t="str">
        <f>B3</f>
        <v>Időigény</v>
      </c>
      <c r="G3" t="str">
        <f t="shared" ref="G3:I3" si="0">C3</f>
        <v>Sebesség</v>
      </c>
      <c r="H3" t="str">
        <f t="shared" si="0"/>
        <v>Relatív sebesség</v>
      </c>
      <c r="I3" t="str">
        <f t="shared" si="0"/>
        <v>Idealítás</v>
      </c>
      <c r="J3" t="s">
        <v>85</v>
      </c>
      <c r="K3" t="s">
        <v>85</v>
      </c>
      <c r="L3" t="s">
        <v>88</v>
      </c>
      <c r="M3" t="s">
        <v>89</v>
      </c>
      <c r="N3" t="s">
        <v>99</v>
      </c>
      <c r="O3" t="str">
        <f>N3</f>
        <v>Diagnózis</v>
      </c>
      <c r="P3" t="s">
        <v>104</v>
      </c>
    </row>
    <row r="4" spans="1:16" x14ac:dyDescent="0.3">
      <c r="A4" t="s">
        <v>70</v>
      </c>
      <c r="B4" t="s">
        <v>73</v>
      </c>
      <c r="C4" t="s">
        <v>74</v>
      </c>
      <c r="D4" t="s">
        <v>75</v>
      </c>
      <c r="E4" t="s">
        <v>76</v>
      </c>
      <c r="F4" t="s">
        <v>80</v>
      </c>
      <c r="G4" t="s">
        <v>81</v>
      </c>
      <c r="H4" t="s">
        <v>82</v>
      </c>
      <c r="I4" t="s">
        <v>83</v>
      </c>
      <c r="J4" t="s">
        <v>86</v>
      </c>
      <c r="K4" t="s">
        <v>87</v>
      </c>
      <c r="L4" t="s">
        <v>80</v>
      </c>
      <c r="M4" t="s">
        <v>90</v>
      </c>
      <c r="N4" t="s">
        <v>102</v>
      </c>
      <c r="O4" t="s">
        <v>88</v>
      </c>
      <c r="P4" t="s">
        <v>105</v>
      </c>
    </row>
    <row r="5" spans="1:16" x14ac:dyDescent="0.3">
      <c r="A5" t="s">
        <v>71</v>
      </c>
      <c r="B5" s="14">
        <v>6.9199999999999998E-2</v>
      </c>
      <c r="C5" s="14">
        <v>7.2700000000000001E-2</v>
      </c>
      <c r="D5" s="14">
        <v>1.83E-2</v>
      </c>
      <c r="E5" s="14">
        <v>2.5000000000000001E-2</v>
      </c>
      <c r="F5" s="14">
        <v>-14.183</v>
      </c>
      <c r="G5" s="14">
        <v>4.2000000000000003E-2</v>
      </c>
      <c r="H5" s="14">
        <v>6.1517999999999997</v>
      </c>
      <c r="I5" s="14">
        <v>0.51670000000000005</v>
      </c>
      <c r="J5" s="14" t="e">
        <f>GETPIVOTDATA("Összeg / Időeltérés",[1]Munka2!$A$3)</f>
        <v>#REF!</v>
      </c>
      <c r="K5" s="14">
        <f>Munka2!G12-Munka2!G4</f>
        <v>30799</v>
      </c>
      <c r="L5" s="14" t="e">
        <f>F5/J5</f>
        <v>#REF!</v>
      </c>
      <c r="M5" t="s">
        <v>91</v>
      </c>
      <c r="N5" t="s">
        <v>101</v>
      </c>
      <c r="O5" s="40" t="s">
        <v>107</v>
      </c>
      <c r="P5" t="e">
        <f>ABS(9-COUNTIF([1]Alapadatok!$B$13:$B$499,"pointerup")+9-COUNTIF([1]Alapadatok!$B$13:$B$499,"pointerdown"))</f>
        <v>#VALUE!</v>
      </c>
    </row>
    <row r="6" spans="1:16" x14ac:dyDescent="0.3">
      <c r="A6" t="s">
        <v>72</v>
      </c>
      <c r="B6" s="14">
        <v>9.7900000000000001E-2</v>
      </c>
      <c r="C6" s="14">
        <v>0.127</v>
      </c>
      <c r="D6" s="15" t="s">
        <v>84</v>
      </c>
      <c r="E6" s="14">
        <v>3.5000000000000003E-2</v>
      </c>
      <c r="F6" s="14">
        <v>-126.93</v>
      </c>
      <c r="G6" s="14">
        <v>3.9800000000000002E-2</v>
      </c>
      <c r="H6" s="16">
        <v>0</v>
      </c>
      <c r="I6" s="14">
        <v>0.42780000000000001</v>
      </c>
      <c r="J6" s="14">
        <f>GETPIVOTDATA("Összeg / Másodperc2",Munka2!$A$3)</f>
        <v>14811</v>
      </c>
      <c r="K6" s="14">
        <f>[1]Munka2!$G$12-[1]Munka2!$G$4</f>
        <v>26480</v>
      </c>
      <c r="L6" s="14">
        <f>F6/J6</f>
        <v>-8.5699817703058546E-3</v>
      </c>
      <c r="M6" t="s">
        <v>92</v>
      </c>
      <c r="N6" t="s">
        <v>106</v>
      </c>
      <c r="O6" s="40"/>
      <c r="P6">
        <f>ABS(9-COUNTIF(Alapadatok!$B$18:$B$807,"pointerup")+9-COUNTIF(Alapadatok!$B$18:$B$807,"pointerdown"))</f>
        <v>10</v>
      </c>
    </row>
  </sheetData>
  <mergeCells count="1">
    <mergeCell ref="O5:O6"/>
  </mergeCells>
  <phoneticPr fontId="3" type="noConversion"/>
  <conditionalFormatting sqref="B5:B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C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:G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K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L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:P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CB1D8-379D-4AE3-96A8-DF19DF234FFB}">
  <sheetPr codeName="Munka4"/>
  <dimension ref="A1:E4"/>
  <sheetViews>
    <sheetView workbookViewId="0">
      <selection sqref="A1:E4"/>
    </sheetView>
  </sheetViews>
  <sheetFormatPr defaultRowHeight="14.4" x14ac:dyDescent="0.3"/>
  <cols>
    <col min="3" max="3" width="9.6640625" customWidth="1"/>
  </cols>
  <sheetData>
    <row r="1" spans="1:5" x14ac:dyDescent="0.3">
      <c r="A1" t="s">
        <v>20</v>
      </c>
      <c r="B1" t="s">
        <v>21</v>
      </c>
      <c r="C1" t="s">
        <v>2</v>
      </c>
      <c r="D1" t="s">
        <v>22</v>
      </c>
      <c r="E1" t="s">
        <v>23</v>
      </c>
    </row>
    <row r="2" spans="1:5" x14ac:dyDescent="0.3">
      <c r="A2">
        <v>35678</v>
      </c>
      <c r="B2" t="s">
        <v>28</v>
      </c>
      <c r="C2" t="s">
        <v>18</v>
      </c>
      <c r="D2">
        <v>1155.20007324218</v>
      </c>
      <c r="E2">
        <v>613.79998779296795</v>
      </c>
    </row>
    <row r="3" spans="1:5" x14ac:dyDescent="0.3">
      <c r="A3">
        <v>32892</v>
      </c>
      <c r="B3" t="s">
        <v>28</v>
      </c>
      <c r="C3" t="s">
        <v>18</v>
      </c>
      <c r="D3">
        <v>1144</v>
      </c>
      <c r="E3">
        <v>599.40002441406205</v>
      </c>
    </row>
    <row r="4" spans="1:5" x14ac:dyDescent="0.3">
      <c r="A4">
        <v>30484</v>
      </c>
      <c r="B4" t="s">
        <v>28</v>
      </c>
      <c r="C4" t="s">
        <v>18</v>
      </c>
      <c r="D4">
        <v>1154.40002441406</v>
      </c>
      <c r="E4">
        <v>568.20001220703102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82D0-2816-458B-B8C5-2488D4C92691}">
  <sheetPr codeName="Munka5"/>
  <dimension ref="A2:M26"/>
  <sheetViews>
    <sheetView workbookViewId="0">
      <selection activeCell="B21" sqref="B21"/>
    </sheetView>
  </sheetViews>
  <sheetFormatPr defaultRowHeight="14.4" x14ac:dyDescent="0.3"/>
  <cols>
    <col min="1" max="1" width="12" bestFit="1" customWidth="1"/>
    <col min="2" max="2" width="14.6640625" bestFit="1" customWidth="1"/>
    <col min="3" max="3" width="9.33203125" bestFit="1" customWidth="1"/>
    <col min="4" max="5" width="12" bestFit="1" customWidth="1"/>
    <col min="6" max="6" width="14.6640625" bestFit="1" customWidth="1"/>
    <col min="7" max="7" width="9.33203125" bestFit="1" customWidth="1"/>
    <col min="8" max="8" width="14.6640625" bestFit="1" customWidth="1"/>
    <col min="9" max="9" width="8.33203125" bestFit="1" customWidth="1"/>
    <col min="10" max="13" width="5" bestFit="1" customWidth="1"/>
  </cols>
  <sheetData>
    <row r="2" spans="1:13" x14ac:dyDescent="0.3">
      <c r="B2" t="s">
        <v>48</v>
      </c>
      <c r="C2" t="s">
        <v>49</v>
      </c>
      <c r="F2" t="s">
        <v>50</v>
      </c>
      <c r="G2" t="s">
        <v>51</v>
      </c>
    </row>
    <row r="3" spans="1:13" x14ac:dyDescent="0.3">
      <c r="A3" s="4" t="s">
        <v>59</v>
      </c>
      <c r="B3" s="4" t="s">
        <v>36</v>
      </c>
      <c r="E3" s="4" t="s">
        <v>60</v>
      </c>
      <c r="F3" s="4" t="s">
        <v>36</v>
      </c>
    </row>
    <row r="4" spans="1:13" x14ac:dyDescent="0.3">
      <c r="A4" s="4" t="s">
        <v>38</v>
      </c>
      <c r="B4" t="s">
        <v>28</v>
      </c>
      <c r="C4" t="s">
        <v>30</v>
      </c>
      <c r="E4" s="4" t="s">
        <v>38</v>
      </c>
      <c r="F4" t="s">
        <v>28</v>
      </c>
      <c r="G4" t="s">
        <v>30</v>
      </c>
    </row>
    <row r="5" spans="1:13" x14ac:dyDescent="0.3">
      <c r="A5" s="6" t="s">
        <v>12</v>
      </c>
      <c r="B5" s="8">
        <v>1145.59997558593</v>
      </c>
      <c r="C5" s="8">
        <v>513.60003662109295</v>
      </c>
      <c r="E5" s="6" t="s">
        <v>12</v>
      </c>
      <c r="F5" s="8">
        <v>212.19999694824199</v>
      </c>
      <c r="G5" s="8">
        <v>305</v>
      </c>
      <c r="I5" t="str">
        <f>A5</f>
        <v>IRL-€01</v>
      </c>
      <c r="J5" s="8">
        <f>F5</f>
        <v>212.19999694824199</v>
      </c>
      <c r="K5" s="8">
        <f>B5</f>
        <v>1145.59997558593</v>
      </c>
      <c r="L5" s="8">
        <f>G5</f>
        <v>305</v>
      </c>
      <c r="M5" s="8">
        <f>C5</f>
        <v>513.60003662109295</v>
      </c>
    </row>
    <row r="6" spans="1:13" x14ac:dyDescent="0.3">
      <c r="A6" s="6" t="s">
        <v>14</v>
      </c>
      <c r="B6" s="8">
        <v>880.79998779296795</v>
      </c>
      <c r="C6" s="8">
        <v>281.600006103515</v>
      </c>
      <c r="E6" s="6" t="s">
        <v>14</v>
      </c>
      <c r="F6" s="8">
        <v>404.20001220703102</v>
      </c>
      <c r="G6" s="8">
        <v>365</v>
      </c>
      <c r="I6" t="str">
        <f t="shared" ref="I6:I13" si="0">A6</f>
        <v>IRL-€02</v>
      </c>
      <c r="J6" s="8">
        <f t="shared" ref="J6:J13" si="1">F6</f>
        <v>404.20001220703102</v>
      </c>
      <c r="K6" s="8">
        <f t="shared" ref="K6:K13" si="2">B6</f>
        <v>880.79998779296795</v>
      </c>
      <c r="L6" s="8">
        <f t="shared" ref="L6:L13" si="3">G6</f>
        <v>365</v>
      </c>
      <c r="M6" s="8">
        <f t="shared" ref="M6:M13" si="4">C6</f>
        <v>281.600006103515</v>
      </c>
    </row>
    <row r="7" spans="1:13" x14ac:dyDescent="0.3">
      <c r="A7" s="6" t="s">
        <v>19</v>
      </c>
      <c r="B7" s="8">
        <v>1392.80004882812</v>
      </c>
      <c r="C7" s="8">
        <v>692</v>
      </c>
      <c r="E7" s="6" t="s">
        <v>19</v>
      </c>
      <c r="F7" s="8">
        <v>621</v>
      </c>
      <c r="G7" s="8">
        <v>349.80001831054602</v>
      </c>
      <c r="I7" t="str">
        <f t="shared" si="0"/>
        <v>IRL-€20</v>
      </c>
      <c r="J7" s="8">
        <f t="shared" si="1"/>
        <v>621</v>
      </c>
      <c r="K7" s="8">
        <f t="shared" si="2"/>
        <v>1392.80004882812</v>
      </c>
      <c r="L7" s="8">
        <f t="shared" si="3"/>
        <v>349.80001831054602</v>
      </c>
      <c r="M7" s="8">
        <f t="shared" si="4"/>
        <v>692</v>
      </c>
    </row>
    <row r="8" spans="1:13" x14ac:dyDescent="0.3">
      <c r="A8" s="6" t="s">
        <v>18</v>
      </c>
      <c r="B8" s="8">
        <v>1144</v>
      </c>
      <c r="C8" s="8">
        <v>512</v>
      </c>
      <c r="E8" s="6" t="s">
        <v>18</v>
      </c>
      <c r="F8" s="8">
        <v>568.20001220703102</v>
      </c>
      <c r="G8" s="8">
        <v>480.20001220703102</v>
      </c>
      <c r="I8" t="str">
        <f t="shared" si="0"/>
        <v>SMR-€01</v>
      </c>
      <c r="J8" s="8">
        <f t="shared" si="1"/>
        <v>568.20001220703102</v>
      </c>
      <c r="K8" s="8">
        <f t="shared" si="2"/>
        <v>1144</v>
      </c>
      <c r="L8" s="8">
        <f t="shared" si="3"/>
        <v>480.20001220703102</v>
      </c>
      <c r="M8" s="8">
        <f t="shared" si="4"/>
        <v>512</v>
      </c>
    </row>
    <row r="9" spans="1:13" x14ac:dyDescent="0.3">
      <c r="A9" s="6" t="s">
        <v>17</v>
      </c>
      <c r="B9" s="8">
        <v>944.79998779296795</v>
      </c>
      <c r="C9" s="8">
        <v>344</v>
      </c>
      <c r="E9" s="6" t="s">
        <v>17</v>
      </c>
      <c r="F9" s="8">
        <v>597.79998779296795</v>
      </c>
      <c r="G9" s="8">
        <v>597.79998779296795</v>
      </c>
      <c r="I9" t="str">
        <f t="shared" si="0"/>
        <v>SMR-€02</v>
      </c>
      <c r="J9" s="8">
        <f t="shared" si="1"/>
        <v>597.79998779296795</v>
      </c>
      <c r="K9" s="8">
        <f t="shared" si="2"/>
        <v>944.79998779296795</v>
      </c>
      <c r="L9" s="8">
        <f t="shared" si="3"/>
        <v>597.79998779296795</v>
      </c>
      <c r="M9" s="8">
        <f t="shared" si="4"/>
        <v>344</v>
      </c>
    </row>
    <row r="10" spans="1:13" x14ac:dyDescent="0.3">
      <c r="A10" s="6" t="s">
        <v>15</v>
      </c>
      <c r="B10" s="8">
        <v>1107.20007324218</v>
      </c>
      <c r="C10" s="8">
        <v>540.79998779296795</v>
      </c>
      <c r="E10" s="6" t="s">
        <v>15</v>
      </c>
      <c r="F10" s="8">
        <v>417.80001831054602</v>
      </c>
      <c r="G10" s="8">
        <v>657</v>
      </c>
      <c r="I10" t="str">
        <f t="shared" si="0"/>
        <v>SMR-€20</v>
      </c>
      <c r="J10" s="8">
        <f t="shared" si="1"/>
        <v>417.80001831054602</v>
      </c>
      <c r="K10" s="8">
        <f t="shared" si="2"/>
        <v>1107.20007324218</v>
      </c>
      <c r="L10" s="8">
        <f t="shared" si="3"/>
        <v>657</v>
      </c>
      <c r="M10" s="8">
        <f t="shared" si="4"/>
        <v>540.79998779296795</v>
      </c>
    </row>
    <row r="11" spans="1:13" x14ac:dyDescent="0.3">
      <c r="A11" s="6" t="s">
        <v>11</v>
      </c>
      <c r="B11" s="8">
        <v>921.60003662109295</v>
      </c>
      <c r="C11" s="8">
        <v>488</v>
      </c>
      <c r="E11" s="6" t="s">
        <v>11</v>
      </c>
      <c r="F11" s="8">
        <v>172.19999694824199</v>
      </c>
      <c r="G11" s="8">
        <v>429</v>
      </c>
      <c r="I11" t="str">
        <f t="shared" si="0"/>
        <v>SVK-€01</v>
      </c>
      <c r="J11" s="8">
        <f t="shared" si="1"/>
        <v>172.19999694824199</v>
      </c>
      <c r="K11" s="8">
        <f t="shared" si="2"/>
        <v>921.60003662109295</v>
      </c>
      <c r="L11" s="8">
        <f t="shared" si="3"/>
        <v>429</v>
      </c>
      <c r="M11" s="8">
        <f t="shared" si="4"/>
        <v>488</v>
      </c>
    </row>
    <row r="12" spans="1:13" x14ac:dyDescent="0.3">
      <c r="A12" s="6" t="s">
        <v>13</v>
      </c>
      <c r="B12" s="8">
        <v>1380</v>
      </c>
      <c r="C12" s="8">
        <v>334.39999389648398</v>
      </c>
      <c r="E12" s="6" t="s">
        <v>13</v>
      </c>
      <c r="F12" s="8">
        <v>202.600006103515</v>
      </c>
      <c r="G12" s="8">
        <v>525</v>
      </c>
      <c r="I12" t="str">
        <f t="shared" si="0"/>
        <v>SVK-€02</v>
      </c>
      <c r="J12" s="8">
        <f t="shared" si="1"/>
        <v>202.600006103515</v>
      </c>
      <c r="K12" s="8">
        <f t="shared" si="2"/>
        <v>1380</v>
      </c>
      <c r="L12" s="8">
        <f t="shared" si="3"/>
        <v>525</v>
      </c>
      <c r="M12" s="8">
        <f t="shared" si="4"/>
        <v>334.39999389648398</v>
      </c>
    </row>
    <row r="13" spans="1:13" x14ac:dyDescent="0.3">
      <c r="A13" s="6" t="s">
        <v>16</v>
      </c>
      <c r="B13" s="8">
        <v>1408</v>
      </c>
      <c r="C13" s="8">
        <v>695.20001220703102</v>
      </c>
      <c r="E13" s="6" t="s">
        <v>16</v>
      </c>
      <c r="F13" s="8">
        <v>397</v>
      </c>
      <c r="G13" s="8">
        <v>481.80001831054602</v>
      </c>
      <c r="I13" t="str">
        <f t="shared" si="0"/>
        <v>SVK-€20</v>
      </c>
      <c r="J13" s="8">
        <f t="shared" si="1"/>
        <v>397</v>
      </c>
      <c r="K13" s="8">
        <f t="shared" si="2"/>
        <v>1408</v>
      </c>
      <c r="L13" s="8">
        <f t="shared" si="3"/>
        <v>481.80001831054602</v>
      </c>
      <c r="M13" s="8">
        <f t="shared" si="4"/>
        <v>695.20001220703102</v>
      </c>
    </row>
    <row r="16" spans="1:13" x14ac:dyDescent="0.3">
      <c r="A16" s="4" t="s">
        <v>57</v>
      </c>
      <c r="B16" s="4" t="s">
        <v>36</v>
      </c>
      <c r="E16" s="4" t="s">
        <v>58</v>
      </c>
      <c r="F16" s="4" t="s">
        <v>36</v>
      </c>
    </row>
    <row r="17" spans="1:7" x14ac:dyDescent="0.3">
      <c r="A17" s="4" t="s">
        <v>38</v>
      </c>
      <c r="B17" t="s">
        <v>28</v>
      </c>
      <c r="C17" t="s">
        <v>30</v>
      </c>
      <c r="E17" s="4" t="s">
        <v>38</v>
      </c>
      <c r="F17" t="s">
        <v>28</v>
      </c>
      <c r="G17" t="s">
        <v>30</v>
      </c>
    </row>
    <row r="18" spans="1:7" x14ac:dyDescent="0.3">
      <c r="A18" s="6" t="s">
        <v>12</v>
      </c>
      <c r="B18" s="8">
        <v>1</v>
      </c>
      <c r="C18" s="8">
        <v>1</v>
      </c>
      <c r="E18" s="6" t="s">
        <v>12</v>
      </c>
      <c r="F18" s="8">
        <v>1</v>
      </c>
      <c r="G18" s="8">
        <v>1</v>
      </c>
    </row>
    <row r="19" spans="1:7" x14ac:dyDescent="0.3">
      <c r="A19" s="6" t="s">
        <v>14</v>
      </c>
      <c r="B19" s="8">
        <v>2</v>
      </c>
      <c r="C19" s="8">
        <v>2</v>
      </c>
      <c r="E19" s="6" t="s">
        <v>14</v>
      </c>
      <c r="F19" s="8">
        <v>2</v>
      </c>
      <c r="G19" s="8">
        <v>2</v>
      </c>
    </row>
    <row r="20" spans="1:7" x14ac:dyDescent="0.3">
      <c r="A20" s="6" t="s">
        <v>19</v>
      </c>
      <c r="B20" s="8">
        <v>1</v>
      </c>
      <c r="C20" s="8">
        <v>1</v>
      </c>
      <c r="E20" s="6" t="s">
        <v>19</v>
      </c>
      <c r="F20" s="8">
        <v>1</v>
      </c>
      <c r="G20" s="8">
        <v>1</v>
      </c>
    </row>
    <row r="21" spans="1:7" x14ac:dyDescent="0.3">
      <c r="A21" s="6" t="s">
        <v>18</v>
      </c>
      <c r="B21" s="8">
        <v>3</v>
      </c>
      <c r="C21" s="8">
        <v>3</v>
      </c>
      <c r="E21" s="6" t="s">
        <v>18</v>
      </c>
      <c r="F21" s="8">
        <v>3</v>
      </c>
      <c r="G21" s="8">
        <v>3</v>
      </c>
    </row>
    <row r="22" spans="1:7" x14ac:dyDescent="0.3">
      <c r="A22" s="6" t="s">
        <v>17</v>
      </c>
      <c r="B22" s="8">
        <v>2</v>
      </c>
      <c r="C22" s="8">
        <v>2</v>
      </c>
      <c r="E22" s="6" t="s">
        <v>17</v>
      </c>
      <c r="F22" s="8">
        <v>2</v>
      </c>
      <c r="G22" s="8">
        <v>2</v>
      </c>
    </row>
    <row r="23" spans="1:7" x14ac:dyDescent="0.3">
      <c r="A23" s="6" t="s">
        <v>15</v>
      </c>
      <c r="B23" s="8">
        <v>2</v>
      </c>
      <c r="C23" s="8">
        <v>2</v>
      </c>
      <c r="E23" s="6" t="s">
        <v>15</v>
      </c>
      <c r="F23" s="8">
        <v>2</v>
      </c>
      <c r="G23" s="8">
        <v>2</v>
      </c>
    </row>
    <row r="24" spans="1:7" x14ac:dyDescent="0.3">
      <c r="A24" s="6" t="s">
        <v>11</v>
      </c>
      <c r="B24" s="8">
        <v>1</v>
      </c>
      <c r="C24" s="8">
        <v>1</v>
      </c>
      <c r="E24" s="6" t="s">
        <v>11</v>
      </c>
      <c r="F24" s="8">
        <v>1</v>
      </c>
      <c r="G24" s="8">
        <v>1</v>
      </c>
    </row>
    <row r="25" spans="1:7" x14ac:dyDescent="0.3">
      <c r="A25" s="6" t="s">
        <v>13</v>
      </c>
      <c r="B25" s="8">
        <v>1</v>
      </c>
      <c r="C25" s="8">
        <v>1</v>
      </c>
      <c r="E25" s="6" t="s">
        <v>13</v>
      </c>
      <c r="F25" s="8">
        <v>1</v>
      </c>
      <c r="G25" s="8">
        <v>1</v>
      </c>
    </row>
    <row r="26" spans="1:7" x14ac:dyDescent="0.3">
      <c r="A26" s="6" t="s">
        <v>16</v>
      </c>
      <c r="B26" s="8">
        <v>1</v>
      </c>
      <c r="C26" s="8">
        <v>1</v>
      </c>
      <c r="E26" s="6" t="s">
        <v>16</v>
      </c>
      <c r="F26" s="8">
        <v>1</v>
      </c>
      <c r="G26" s="8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FA2C-80C4-403E-A226-EF490517E9AC}">
  <sheetPr codeName="Munka6" filterMode="1"/>
  <dimension ref="A1:S807"/>
  <sheetViews>
    <sheetView zoomScale="115" zoomScaleNormal="115" workbookViewId="0">
      <selection activeCell="A4" sqref="A4"/>
    </sheetView>
  </sheetViews>
  <sheetFormatPr defaultRowHeight="14.4" x14ac:dyDescent="0.3"/>
  <cols>
    <col min="1" max="1" width="44.44140625" bestFit="1" customWidth="1"/>
    <col min="2" max="2" width="11.44140625" bestFit="1" customWidth="1"/>
    <col min="6" max="6" width="9.6640625" bestFit="1" customWidth="1"/>
    <col min="7" max="7" width="10.109375" bestFit="1" customWidth="1"/>
    <col min="17" max="17" width="9.6640625" bestFit="1" customWidth="1"/>
    <col min="18" max="18" width="18" bestFit="1" customWidth="1"/>
    <col min="19" max="19" width="13.44140625" bestFit="1" customWidth="1"/>
  </cols>
  <sheetData>
    <row r="1" spans="1:19" x14ac:dyDescent="0.3">
      <c r="A1" s="2" t="s">
        <v>0</v>
      </c>
    </row>
    <row r="2" spans="1:19" x14ac:dyDescent="0.3">
      <c r="A2" s="1" t="s">
        <v>1</v>
      </c>
    </row>
    <row r="3" spans="1:19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7" t="s">
        <v>52</v>
      </c>
      <c r="K3" s="7" t="s">
        <v>53</v>
      </c>
      <c r="L3" s="7" t="s">
        <v>54</v>
      </c>
      <c r="M3" s="7" t="s">
        <v>55</v>
      </c>
      <c r="N3" t="s">
        <v>42</v>
      </c>
      <c r="O3" t="s">
        <v>43</v>
      </c>
      <c r="P3" t="s">
        <v>44</v>
      </c>
      <c r="Q3" t="s">
        <v>45</v>
      </c>
      <c r="R3" s="7" t="s">
        <v>46</v>
      </c>
      <c r="S3" t="s">
        <v>125</v>
      </c>
    </row>
    <row r="4" spans="1:19" x14ac:dyDescent="0.3">
      <c r="A4" s="1" t="s">
        <v>11</v>
      </c>
      <c r="B4" s="1">
        <v>938</v>
      </c>
      <c r="C4" s="1">
        <v>167</v>
      </c>
      <c r="D4" s="1">
        <v>152</v>
      </c>
      <c r="E4" s="1">
        <v>152</v>
      </c>
      <c r="F4" s="1">
        <v>470</v>
      </c>
      <c r="G4" s="1">
        <v>468</v>
      </c>
      <c r="H4" s="1">
        <v>171</v>
      </c>
      <c r="I4" s="1">
        <v>171</v>
      </c>
      <c r="J4" s="8">
        <f>(J14-O14)*(J14-O14)</f>
        <v>27.039968261725996</v>
      </c>
      <c r="K4" s="8">
        <f>(K14-P14)*(K14-P14)</f>
        <v>268.9587988294922</v>
      </c>
      <c r="L4" s="8">
        <f>(L14-Q14)*(L14-Q14)</f>
        <v>1521</v>
      </c>
      <c r="M4" s="8">
        <f>(M14-R14)*(M14-R14)</f>
        <v>324</v>
      </c>
      <c r="N4" s="8">
        <f>ABS(G4-C4)</f>
        <v>301</v>
      </c>
      <c r="O4" s="8">
        <f>ABS(B4-F4)</f>
        <v>468</v>
      </c>
      <c r="P4">
        <f>VLOOKUP(A4,Munka2!$E$4:$G$12,2,0)</f>
        <v>704</v>
      </c>
      <c r="Q4" s="8">
        <f>SQRT((N4*N4)+(O4*O4))</f>
        <v>556.43957443733279</v>
      </c>
      <c r="R4" s="9">
        <f>Q4/P4</f>
        <v>0.79039712278030227</v>
      </c>
      <c r="S4" s="9">
        <f>SQRT((N4-76)*(N4-76)+(O4-76)*(O4-76))</f>
        <v>451.98340677507178</v>
      </c>
    </row>
    <row r="5" spans="1:19" x14ac:dyDescent="0.3">
      <c r="A5" s="1" t="s">
        <v>12</v>
      </c>
      <c r="B5" s="1">
        <v>1166</v>
      </c>
      <c r="C5" s="1">
        <v>167</v>
      </c>
      <c r="D5" s="1">
        <v>152</v>
      </c>
      <c r="E5" s="1">
        <v>152</v>
      </c>
      <c r="F5" s="1">
        <v>470</v>
      </c>
      <c r="G5" s="1">
        <v>296</v>
      </c>
      <c r="H5" s="1">
        <v>171</v>
      </c>
      <c r="I5" s="1">
        <v>171</v>
      </c>
      <c r="J5" s="8">
        <f t="shared" ref="J5:M12" si="0">(J15-O15)*(J15-O15)</f>
        <v>2043.0397241210851</v>
      </c>
      <c r="K5" s="8">
        <f t="shared" si="0"/>
        <v>416.16099609465221</v>
      </c>
      <c r="L5" s="8">
        <f t="shared" si="0"/>
        <v>81</v>
      </c>
      <c r="M5" s="8">
        <f t="shared" si="0"/>
        <v>1900.9631933606468</v>
      </c>
      <c r="N5" s="8">
        <f t="shared" ref="N5:N12" si="1">ABS(G5-C5)</f>
        <v>129</v>
      </c>
      <c r="O5" s="8">
        <f t="shared" ref="O5:O12" si="2">ABS(B5-F5)</f>
        <v>696</v>
      </c>
      <c r="P5">
        <f>VLOOKUP(A5,Munka2!$E$4:$G$12,2,0)</f>
        <v>857</v>
      </c>
      <c r="Q5" s="8">
        <f t="shared" ref="Q5:Q12" si="3">SQRT((N5*N5)+(O5*O5))</f>
        <v>707.85379846406136</v>
      </c>
      <c r="R5" s="9">
        <f t="shared" ref="R5:R12" si="4">Q5/P5</f>
        <v>0.82596709272352553</v>
      </c>
      <c r="S5" s="9">
        <f t="shared" ref="S5:S12" si="5">SQRT((N5-76)*(N5-76)+(O5-76)*(O5-76))</f>
        <v>622.26119917603728</v>
      </c>
    </row>
    <row r="6" spans="1:19" x14ac:dyDescent="0.3">
      <c r="A6" s="1" t="s">
        <v>13</v>
      </c>
      <c r="B6" s="1">
        <v>1394</v>
      </c>
      <c r="C6" s="1">
        <v>167</v>
      </c>
      <c r="D6" s="1">
        <v>152</v>
      </c>
      <c r="E6" s="1">
        <v>152</v>
      </c>
      <c r="F6" s="1">
        <v>298</v>
      </c>
      <c r="G6" s="1">
        <v>468</v>
      </c>
      <c r="H6" s="1">
        <v>171</v>
      </c>
      <c r="I6" s="1">
        <v>171</v>
      </c>
      <c r="J6" s="8">
        <f t="shared" si="0"/>
        <v>1267.3604345703052</v>
      </c>
      <c r="K6" s="8">
        <f t="shared" si="0"/>
        <v>196</v>
      </c>
      <c r="L6" s="8">
        <f t="shared" si="0"/>
        <v>3249</v>
      </c>
      <c r="M6" s="8">
        <f t="shared" si="0"/>
        <v>1324.9595556640709</v>
      </c>
      <c r="N6" s="8">
        <f t="shared" si="1"/>
        <v>301</v>
      </c>
      <c r="O6" s="8">
        <f t="shared" si="2"/>
        <v>1096</v>
      </c>
      <c r="P6">
        <f>VLOOKUP(A6,Munka2!$E$4:$G$12,2,0)</f>
        <v>3604</v>
      </c>
      <c r="Q6" s="8">
        <f t="shared" si="3"/>
        <v>1136.5812773400764</v>
      </c>
      <c r="R6" s="9">
        <f t="shared" si="4"/>
        <v>0.31536661413431644</v>
      </c>
      <c r="S6" s="9">
        <f t="shared" si="5"/>
        <v>1044.521421513221</v>
      </c>
    </row>
    <row r="7" spans="1:19" x14ac:dyDescent="0.3">
      <c r="A7" s="1" t="s">
        <v>14</v>
      </c>
      <c r="B7" s="1">
        <v>938</v>
      </c>
      <c r="C7" s="1">
        <v>395</v>
      </c>
      <c r="D7" s="1">
        <v>152</v>
      </c>
      <c r="E7" s="1">
        <v>152</v>
      </c>
      <c r="F7" s="1">
        <v>298</v>
      </c>
      <c r="G7" s="1">
        <v>296</v>
      </c>
      <c r="H7" s="1">
        <v>171</v>
      </c>
      <c r="I7" s="1">
        <v>171</v>
      </c>
      <c r="J7" s="8">
        <f t="shared" si="0"/>
        <v>84.640224609519834</v>
      </c>
      <c r="K7" s="8">
        <f t="shared" si="0"/>
        <v>3271.841396484615</v>
      </c>
      <c r="L7" s="8">
        <f t="shared" si="0"/>
        <v>4761</v>
      </c>
      <c r="M7" s="8">
        <f t="shared" si="0"/>
        <v>268.95979980474527</v>
      </c>
      <c r="N7" s="8">
        <f t="shared" si="1"/>
        <v>99</v>
      </c>
      <c r="O7" s="8">
        <f t="shared" si="2"/>
        <v>640</v>
      </c>
      <c r="P7">
        <f>VLOOKUP(A7,Munka2!$E$4:$G$12,2,0)</f>
        <v>2272</v>
      </c>
      <c r="Q7" s="8">
        <f t="shared" si="3"/>
        <v>647.61176641565123</v>
      </c>
      <c r="R7" s="9">
        <f t="shared" si="4"/>
        <v>0.2850403901477338</v>
      </c>
      <c r="S7" s="9">
        <f t="shared" si="5"/>
        <v>564.46877681586602</v>
      </c>
    </row>
    <row r="8" spans="1:19" x14ac:dyDescent="0.3">
      <c r="A8" s="1" t="s">
        <v>15</v>
      </c>
      <c r="B8" s="1">
        <v>1166</v>
      </c>
      <c r="C8" s="1">
        <v>395</v>
      </c>
      <c r="D8" s="1">
        <v>152</v>
      </c>
      <c r="E8" s="1">
        <v>152</v>
      </c>
      <c r="F8" s="1">
        <v>643</v>
      </c>
      <c r="G8" s="1">
        <v>640</v>
      </c>
      <c r="H8" s="1">
        <v>171</v>
      </c>
      <c r="I8" s="1">
        <v>171</v>
      </c>
      <c r="J8" s="8">
        <f t="shared" si="0"/>
        <v>519.8408349612339</v>
      </c>
      <c r="K8" s="8">
        <f t="shared" si="0"/>
        <v>3457.4313867249966</v>
      </c>
      <c r="L8" s="8">
        <f t="shared" si="0"/>
        <v>289</v>
      </c>
      <c r="M8" s="8">
        <f t="shared" si="0"/>
        <v>10444.842495117498</v>
      </c>
      <c r="N8" s="8">
        <f t="shared" si="1"/>
        <v>245</v>
      </c>
      <c r="O8" s="8">
        <f t="shared" si="2"/>
        <v>523</v>
      </c>
      <c r="P8">
        <f>VLOOKUP(A8,Munka2!$E$4:$G$12,2,0)</f>
        <v>1094</v>
      </c>
      <c r="Q8" s="8">
        <f t="shared" si="3"/>
        <v>577.54134051165545</v>
      </c>
      <c r="R8" s="9">
        <f t="shared" si="4"/>
        <v>0.52791713026659548</v>
      </c>
      <c r="S8" s="9">
        <f t="shared" si="5"/>
        <v>477.88073826008093</v>
      </c>
    </row>
    <row r="9" spans="1:19" x14ac:dyDescent="0.3">
      <c r="A9" s="1" t="s">
        <v>16</v>
      </c>
      <c r="B9" s="1">
        <v>1394</v>
      </c>
      <c r="C9" s="1">
        <v>395</v>
      </c>
      <c r="D9" s="1">
        <v>152</v>
      </c>
      <c r="E9" s="1">
        <v>152</v>
      </c>
      <c r="F9" s="1">
        <v>643</v>
      </c>
      <c r="G9" s="1">
        <v>468</v>
      </c>
      <c r="H9" s="1">
        <v>171</v>
      </c>
      <c r="I9" s="1">
        <v>171</v>
      </c>
      <c r="J9" s="8">
        <f t="shared" si="0"/>
        <v>4</v>
      </c>
      <c r="K9" s="8">
        <f t="shared" si="0"/>
        <v>196</v>
      </c>
      <c r="L9" s="8">
        <f t="shared" si="0"/>
        <v>190.44050537140549</v>
      </c>
      <c r="M9" s="8">
        <f t="shared" si="0"/>
        <v>2724.8412744141879</v>
      </c>
      <c r="N9" s="8">
        <f t="shared" si="1"/>
        <v>73</v>
      </c>
      <c r="O9" s="8">
        <f t="shared" si="2"/>
        <v>751</v>
      </c>
      <c r="P9">
        <f>VLOOKUP(A9,Munka2!$E$4:$G$12,2,0)</f>
        <v>1288</v>
      </c>
      <c r="Q9" s="8">
        <f t="shared" si="3"/>
        <v>754.53959471985297</v>
      </c>
      <c r="R9" s="9">
        <f t="shared" si="4"/>
        <v>0.58582266670796035</v>
      </c>
      <c r="S9" s="9">
        <f t="shared" si="5"/>
        <v>675.00666663374523</v>
      </c>
    </row>
    <row r="10" spans="1:19" x14ac:dyDescent="0.3">
      <c r="A10" s="1" t="s">
        <v>17</v>
      </c>
      <c r="B10" s="1">
        <v>938</v>
      </c>
      <c r="C10" s="1">
        <v>624</v>
      </c>
      <c r="D10" s="1">
        <v>152</v>
      </c>
      <c r="E10" s="1">
        <v>152</v>
      </c>
      <c r="F10" s="1">
        <v>298</v>
      </c>
      <c r="G10" s="1">
        <v>640</v>
      </c>
      <c r="H10" s="1">
        <v>171</v>
      </c>
      <c r="I10" s="1">
        <v>171</v>
      </c>
      <c r="J10" s="8">
        <f t="shared" si="0"/>
        <v>686.44063964862823</v>
      </c>
      <c r="K10" s="8">
        <f t="shared" si="0"/>
        <v>46.23983398451319</v>
      </c>
      <c r="L10" s="8">
        <f t="shared" si="0"/>
        <v>1780.8410302736536</v>
      </c>
      <c r="M10" s="8">
        <f t="shared" si="0"/>
        <v>2116</v>
      </c>
      <c r="N10" s="8">
        <f t="shared" si="1"/>
        <v>16</v>
      </c>
      <c r="O10" s="8">
        <f t="shared" si="2"/>
        <v>640</v>
      </c>
      <c r="P10">
        <f>VLOOKUP(A10,Munka2!$E$4:$G$12,2,0)</f>
        <v>545</v>
      </c>
      <c r="Q10" s="8">
        <f t="shared" si="3"/>
        <v>640.19996875976176</v>
      </c>
      <c r="R10" s="9">
        <f t="shared" si="4"/>
        <v>1.1746788417610308</v>
      </c>
      <c r="S10" s="9">
        <f t="shared" si="5"/>
        <v>567.18251030863075</v>
      </c>
    </row>
    <row r="11" spans="1:19" x14ac:dyDescent="0.3">
      <c r="A11" s="1" t="s">
        <v>18</v>
      </c>
      <c r="B11" s="1">
        <v>1166</v>
      </c>
      <c r="C11" s="1">
        <v>624</v>
      </c>
      <c r="D11" s="1">
        <v>152</v>
      </c>
      <c r="E11" s="1">
        <v>152</v>
      </c>
      <c r="F11" s="1">
        <v>470</v>
      </c>
      <c r="G11" s="1">
        <v>640</v>
      </c>
      <c r="H11" s="1">
        <v>171</v>
      </c>
      <c r="I11" s="1">
        <v>171</v>
      </c>
      <c r="J11" s="8">
        <f t="shared" si="0"/>
        <v>3113.638637695487</v>
      </c>
      <c r="K11" s="8">
        <f t="shared" si="0"/>
        <v>484</v>
      </c>
      <c r="L11" s="8">
        <f t="shared" si="0"/>
        <v>25536.036098633034</v>
      </c>
      <c r="M11" s="8">
        <f t="shared" si="0"/>
        <v>1764</v>
      </c>
      <c r="N11" s="8">
        <f t="shared" si="1"/>
        <v>16</v>
      </c>
      <c r="O11" s="8">
        <f t="shared" si="2"/>
        <v>696</v>
      </c>
      <c r="P11">
        <f>VLOOKUP(A11,Munka2!$E$4:$G$12,2,0)</f>
        <v>3178</v>
      </c>
      <c r="Q11" s="8">
        <f t="shared" si="3"/>
        <v>696.18388375485972</v>
      </c>
      <c r="R11" s="9">
        <f t="shared" si="4"/>
        <v>0.21906352541059149</v>
      </c>
      <c r="S11" s="9">
        <f t="shared" si="5"/>
        <v>622.89646009589751</v>
      </c>
    </row>
    <row r="12" spans="1:19" x14ac:dyDescent="0.3">
      <c r="A12" s="1" t="s">
        <v>19</v>
      </c>
      <c r="B12" s="1">
        <v>1394</v>
      </c>
      <c r="C12" s="1">
        <v>624</v>
      </c>
      <c r="D12" s="1">
        <v>152</v>
      </c>
      <c r="E12" s="1">
        <v>152</v>
      </c>
      <c r="F12" s="1">
        <v>643</v>
      </c>
      <c r="G12" s="1">
        <v>296</v>
      </c>
      <c r="H12" s="1">
        <v>171</v>
      </c>
      <c r="I12" s="1">
        <v>171</v>
      </c>
      <c r="J12" s="8">
        <f t="shared" si="0"/>
        <v>9</v>
      </c>
      <c r="K12" s="8">
        <f t="shared" si="0"/>
        <v>1.4398828148961906</v>
      </c>
      <c r="L12" s="8">
        <f t="shared" si="0"/>
        <v>2894.4419702150872</v>
      </c>
      <c r="M12" s="8">
        <f t="shared" si="0"/>
        <v>2401</v>
      </c>
      <c r="N12" s="8">
        <f t="shared" si="1"/>
        <v>328</v>
      </c>
      <c r="O12" s="8">
        <f t="shared" si="2"/>
        <v>751</v>
      </c>
      <c r="P12">
        <f>VLOOKUP(A12,Munka2!$E$4:$G$12,2,0)</f>
        <v>1269</v>
      </c>
      <c r="Q12" s="8">
        <f t="shared" si="3"/>
        <v>819.50289810347829</v>
      </c>
      <c r="R12" s="9">
        <f t="shared" si="4"/>
        <v>0.64578636572378112</v>
      </c>
      <c r="S12" s="9">
        <f t="shared" si="5"/>
        <v>720.50607214651563</v>
      </c>
    </row>
    <row r="13" spans="1:19" x14ac:dyDescent="0.3">
      <c r="A13" s="1" t="s">
        <v>35</v>
      </c>
      <c r="B13" s="1" t="s">
        <v>34</v>
      </c>
      <c r="C13" s="1" t="s">
        <v>34</v>
      </c>
      <c r="D13" s="1" t="s">
        <v>34</v>
      </c>
      <c r="E13" s="1" t="s">
        <v>34</v>
      </c>
      <c r="F13" s="1" t="s">
        <v>34</v>
      </c>
      <c r="G13" s="1" t="s">
        <v>34</v>
      </c>
      <c r="H13" s="1" t="s">
        <v>34</v>
      </c>
      <c r="I13" s="1" t="s">
        <v>34</v>
      </c>
      <c r="Q13" s="8">
        <f>SUM(Q4:Q12)</f>
        <v>6536.4541025067301</v>
      </c>
    </row>
    <row r="14" spans="1:19" x14ac:dyDescent="0.3">
      <c r="A14" s="1"/>
      <c r="B14" s="1"/>
      <c r="C14" s="1"/>
      <c r="D14" s="1"/>
      <c r="E14" s="1"/>
      <c r="F14" s="1"/>
      <c r="G14" s="1"/>
      <c r="H14" s="1"/>
      <c r="I14" t="str">
        <f t="shared" ref="I14:I22" si="6">A4</f>
        <v>SVK-€01</v>
      </c>
      <c r="J14">
        <f>C4</f>
        <v>167</v>
      </c>
      <c r="K14">
        <f>B4</f>
        <v>938</v>
      </c>
      <c r="L14">
        <f>G4</f>
        <v>468</v>
      </c>
      <c r="M14">
        <f>F4</f>
        <v>470</v>
      </c>
      <c r="O14" s="8">
        <f>VLOOKUP(Alapadatok!$I14,Munka3!$I$5:$M$13,J$23,0)</f>
        <v>172.19999694824199</v>
      </c>
      <c r="P14" s="8">
        <f>VLOOKUP(Alapadatok!$I14,Munka3!$I$5:$M$13,K$23,0)</f>
        <v>921.60003662109295</v>
      </c>
      <c r="Q14" s="8">
        <f>VLOOKUP(Alapadatok!$I14,Munka3!$I$5:$M$13,L$23,0)</f>
        <v>429</v>
      </c>
      <c r="R14" s="8">
        <f>VLOOKUP(Alapadatok!$I14,Munka3!$I$5:$M$13,M$23,0)</f>
        <v>488</v>
      </c>
    </row>
    <row r="15" spans="1:19" x14ac:dyDescent="0.3">
      <c r="A15" s="1" t="s">
        <v>32</v>
      </c>
      <c r="B15" t="s">
        <v>33</v>
      </c>
      <c r="C15" t="s">
        <v>33</v>
      </c>
      <c r="D15" t="s">
        <v>34</v>
      </c>
      <c r="E15" t="s">
        <v>34</v>
      </c>
      <c r="F15" t="s">
        <v>33</v>
      </c>
      <c r="G15" t="str">
        <f>A15</f>
        <v>Másodperc</v>
      </c>
      <c r="I15" t="str">
        <f t="shared" si="6"/>
        <v>IRL-€01</v>
      </c>
      <c r="J15">
        <f t="shared" ref="J15:J22" si="7">C5</f>
        <v>167</v>
      </c>
      <c r="K15">
        <f t="shared" ref="K15:K22" si="8">B5</f>
        <v>1166</v>
      </c>
      <c r="L15">
        <f t="shared" ref="L15:L22" si="9">G5</f>
        <v>296</v>
      </c>
      <c r="M15">
        <f t="shared" ref="M15:M22" si="10">F5</f>
        <v>470</v>
      </c>
      <c r="O15" s="8">
        <f>VLOOKUP(Alapadatok!$I15,Munka3!$I$5:$M$13,J$23,0)</f>
        <v>212.19999694824199</v>
      </c>
      <c r="P15" s="8">
        <f>VLOOKUP(Alapadatok!$I15,Munka3!$I$5:$M$13,K$23,0)</f>
        <v>1145.59997558593</v>
      </c>
      <c r="Q15" s="8">
        <f>VLOOKUP(Alapadatok!$I15,Munka3!$I$5:$M$13,L$23,0)</f>
        <v>305</v>
      </c>
      <c r="R15" s="8">
        <f>VLOOKUP(Alapadatok!$I15,Munka3!$I$5:$M$13,M$23,0)</f>
        <v>513.60003662109295</v>
      </c>
    </row>
    <row r="16" spans="1:19" hidden="1" x14ac:dyDescent="0.3">
      <c r="A16" s="1" t="s">
        <v>20</v>
      </c>
      <c r="B16" s="1" t="s">
        <v>21</v>
      </c>
      <c r="C16" s="1" t="s">
        <v>2</v>
      </c>
      <c r="D16" s="1" t="s">
        <v>22</v>
      </c>
      <c r="E16" s="1" t="s">
        <v>23</v>
      </c>
      <c r="F16" s="1" t="s">
        <v>24</v>
      </c>
      <c r="G16" s="1" t="s">
        <v>31</v>
      </c>
      <c r="I16" t="str">
        <f t="shared" si="6"/>
        <v>SVK-€02</v>
      </c>
      <c r="J16">
        <f t="shared" si="7"/>
        <v>167</v>
      </c>
      <c r="K16">
        <f t="shared" si="8"/>
        <v>1394</v>
      </c>
      <c r="L16">
        <f t="shared" si="9"/>
        <v>468</v>
      </c>
      <c r="M16">
        <f t="shared" si="10"/>
        <v>298</v>
      </c>
      <c r="O16" s="8">
        <f>VLOOKUP(Alapadatok!$I16,Munka3!$I$5:$M$13,J$23,0)</f>
        <v>202.600006103515</v>
      </c>
      <c r="P16" s="8">
        <f>VLOOKUP(Alapadatok!$I16,Munka3!$I$5:$M$13,K$23,0)</f>
        <v>1380</v>
      </c>
      <c r="Q16" s="8">
        <f>VLOOKUP(Alapadatok!$I16,Munka3!$I$5:$M$13,L$23,0)</f>
        <v>525</v>
      </c>
      <c r="R16" s="8">
        <f>VLOOKUP(Alapadatok!$I16,Munka3!$I$5:$M$13,M$23,0)</f>
        <v>334.39999389648398</v>
      </c>
    </row>
    <row r="17" spans="1:18" hidden="1" x14ac:dyDescent="0.3">
      <c r="A17" s="1">
        <v>0</v>
      </c>
      <c r="B17" s="1" t="s">
        <v>25</v>
      </c>
      <c r="C17" s="1" t="s">
        <v>26</v>
      </c>
      <c r="D17" s="1">
        <v>0</v>
      </c>
      <c r="E17" s="1">
        <v>0</v>
      </c>
      <c r="F17" s="1" t="s">
        <v>27</v>
      </c>
      <c r="G17" s="1">
        <v>0</v>
      </c>
      <c r="H17">
        <f>INT(A17)</f>
        <v>0</v>
      </c>
      <c r="I17" t="str">
        <f t="shared" si="6"/>
        <v>IRL-€02</v>
      </c>
      <c r="J17">
        <f t="shared" si="7"/>
        <v>395</v>
      </c>
      <c r="K17">
        <f t="shared" si="8"/>
        <v>938</v>
      </c>
      <c r="L17">
        <f t="shared" si="9"/>
        <v>296</v>
      </c>
      <c r="M17">
        <f t="shared" si="10"/>
        <v>298</v>
      </c>
      <c r="O17" s="8">
        <f>VLOOKUP(Alapadatok!$I17,Munka3!$I$5:$M$13,J$23,0)</f>
        <v>404.20001220703102</v>
      </c>
      <c r="P17" s="8">
        <f>VLOOKUP(Alapadatok!$I17,Munka3!$I$5:$M$13,K$23,0)</f>
        <v>880.79998779296795</v>
      </c>
      <c r="Q17" s="8">
        <f>VLOOKUP(Alapadatok!$I17,Munka3!$I$5:$M$13,L$23,0)</f>
        <v>365</v>
      </c>
      <c r="R17" s="8">
        <f>VLOOKUP(Alapadatok!$I17,Munka3!$I$5:$M$13,M$23,0)</f>
        <v>281.600006103515</v>
      </c>
    </row>
    <row r="18" spans="1:18" hidden="1" x14ac:dyDescent="0.3">
      <c r="A18" s="1">
        <v>9775</v>
      </c>
      <c r="B18" s="1" t="s">
        <v>28</v>
      </c>
      <c r="C18" s="1" t="s">
        <v>14</v>
      </c>
      <c r="D18" s="1">
        <v>928.79998779296795</v>
      </c>
      <c r="E18" s="1">
        <v>404.20001220703102</v>
      </c>
      <c r="F18" s="1" t="s">
        <v>27</v>
      </c>
      <c r="G18" s="3">
        <f>A18-A17</f>
        <v>9775</v>
      </c>
      <c r="H18">
        <f t="shared" ref="H18:H81" si="11">INT(A18)</f>
        <v>9775</v>
      </c>
      <c r="I18" t="str">
        <f t="shared" si="6"/>
        <v>SMR-€20</v>
      </c>
      <c r="J18">
        <f t="shared" si="7"/>
        <v>395</v>
      </c>
      <c r="K18">
        <f t="shared" si="8"/>
        <v>1166</v>
      </c>
      <c r="L18">
        <f t="shared" si="9"/>
        <v>640</v>
      </c>
      <c r="M18">
        <f t="shared" si="10"/>
        <v>643</v>
      </c>
      <c r="O18" s="8">
        <f>VLOOKUP(Alapadatok!$I18,Munka3!$I$5:$M$13,J$23,0)</f>
        <v>417.80001831054602</v>
      </c>
      <c r="P18" s="8">
        <f>VLOOKUP(Alapadatok!$I18,Munka3!$I$5:$M$13,K$23,0)</f>
        <v>1107.20007324218</v>
      </c>
      <c r="Q18" s="8">
        <f>VLOOKUP(Alapadatok!$I18,Munka3!$I$5:$M$13,L$23,0)</f>
        <v>657</v>
      </c>
      <c r="R18" s="8">
        <f>VLOOKUP(Alapadatok!$I18,Munka3!$I$5:$M$13,M$23,0)</f>
        <v>540.79998779296795</v>
      </c>
    </row>
    <row r="19" spans="1:18" hidden="1" x14ac:dyDescent="0.3">
      <c r="A19" s="1">
        <v>9915</v>
      </c>
      <c r="B19" s="1" t="s">
        <v>29</v>
      </c>
      <c r="C19" s="1" t="s">
        <v>14</v>
      </c>
      <c r="D19" s="1">
        <v>925.60003662109295</v>
      </c>
      <c r="E19" s="1">
        <v>405</v>
      </c>
      <c r="F19" s="1" t="s">
        <v>27</v>
      </c>
      <c r="G19" s="3">
        <f t="shared" ref="G19:G82" si="12">A19-A18</f>
        <v>140</v>
      </c>
      <c r="H19">
        <f t="shared" si="11"/>
        <v>9915</v>
      </c>
      <c r="I19" t="str">
        <f t="shared" si="6"/>
        <v>SVK-€20</v>
      </c>
      <c r="J19">
        <f t="shared" si="7"/>
        <v>395</v>
      </c>
      <c r="K19">
        <f t="shared" si="8"/>
        <v>1394</v>
      </c>
      <c r="L19">
        <f t="shared" si="9"/>
        <v>468</v>
      </c>
      <c r="M19">
        <f t="shared" si="10"/>
        <v>643</v>
      </c>
      <c r="O19" s="8">
        <f>VLOOKUP(Alapadatok!$I19,Munka3!$I$5:$M$13,J$23,0)</f>
        <v>397</v>
      </c>
      <c r="P19" s="8">
        <f>VLOOKUP(Alapadatok!$I19,Munka3!$I$5:$M$13,K$23,0)</f>
        <v>1408</v>
      </c>
      <c r="Q19" s="8">
        <f>VLOOKUP(Alapadatok!$I19,Munka3!$I$5:$M$13,L$23,0)</f>
        <v>481.80001831054602</v>
      </c>
      <c r="R19" s="8">
        <f>VLOOKUP(Alapadatok!$I19,Munka3!$I$5:$M$13,M$23,0)</f>
        <v>695.20001220703102</v>
      </c>
    </row>
    <row r="20" spans="1:18" hidden="1" x14ac:dyDescent="0.3">
      <c r="A20" s="1">
        <v>9927</v>
      </c>
      <c r="B20" s="1" t="s">
        <v>29</v>
      </c>
      <c r="C20" s="1" t="s">
        <v>14</v>
      </c>
      <c r="D20" s="1">
        <v>912.79998779296795</v>
      </c>
      <c r="E20" s="1">
        <v>412.20001220703102</v>
      </c>
      <c r="F20" s="1" t="s">
        <v>27</v>
      </c>
      <c r="G20" s="3">
        <f t="shared" si="12"/>
        <v>12</v>
      </c>
      <c r="H20">
        <f t="shared" si="11"/>
        <v>9927</v>
      </c>
      <c r="I20" t="str">
        <f t="shared" si="6"/>
        <v>SMR-€02</v>
      </c>
      <c r="J20">
        <f t="shared" si="7"/>
        <v>624</v>
      </c>
      <c r="K20">
        <f t="shared" si="8"/>
        <v>938</v>
      </c>
      <c r="L20">
        <f t="shared" si="9"/>
        <v>640</v>
      </c>
      <c r="M20">
        <f t="shared" si="10"/>
        <v>298</v>
      </c>
      <c r="O20" s="8">
        <f>VLOOKUP(Alapadatok!$I20,Munka3!$I$5:$M$13,J$23,0)</f>
        <v>597.79998779296795</v>
      </c>
      <c r="P20" s="8">
        <f>VLOOKUP(Alapadatok!$I20,Munka3!$I$5:$M$13,K$23,0)</f>
        <v>944.79998779296795</v>
      </c>
      <c r="Q20" s="8">
        <f>VLOOKUP(Alapadatok!$I20,Munka3!$I$5:$M$13,L$23,0)</f>
        <v>597.79998779296795</v>
      </c>
      <c r="R20" s="8">
        <f>VLOOKUP(Alapadatok!$I20,Munka3!$I$5:$M$13,M$23,0)</f>
        <v>344</v>
      </c>
    </row>
    <row r="21" spans="1:18" hidden="1" x14ac:dyDescent="0.3">
      <c r="A21" s="1">
        <v>9943</v>
      </c>
      <c r="B21" s="1" t="s">
        <v>29</v>
      </c>
      <c r="C21" s="1" t="s">
        <v>14</v>
      </c>
      <c r="D21" s="1">
        <v>888</v>
      </c>
      <c r="E21" s="1">
        <v>430.600006103515</v>
      </c>
      <c r="F21" s="1" t="s">
        <v>27</v>
      </c>
      <c r="G21" s="3">
        <f t="shared" si="12"/>
        <v>16</v>
      </c>
      <c r="H21">
        <f t="shared" si="11"/>
        <v>9943</v>
      </c>
      <c r="I21" t="str">
        <f t="shared" si="6"/>
        <v>SMR-€01</v>
      </c>
      <c r="J21">
        <f t="shared" si="7"/>
        <v>624</v>
      </c>
      <c r="K21">
        <f t="shared" si="8"/>
        <v>1166</v>
      </c>
      <c r="L21">
        <f t="shared" si="9"/>
        <v>640</v>
      </c>
      <c r="M21">
        <f t="shared" si="10"/>
        <v>470</v>
      </c>
      <c r="O21" s="8">
        <f>VLOOKUP(Alapadatok!$I21,Munka3!$I$5:$M$13,J$23,0)</f>
        <v>568.20001220703102</v>
      </c>
      <c r="P21" s="8">
        <f>VLOOKUP(Alapadatok!$I21,Munka3!$I$5:$M$13,K$23,0)</f>
        <v>1144</v>
      </c>
      <c r="Q21" s="8">
        <f>VLOOKUP(Alapadatok!$I21,Munka3!$I$5:$M$13,L$23,0)</f>
        <v>480.20001220703102</v>
      </c>
      <c r="R21" s="8">
        <f>VLOOKUP(Alapadatok!$I21,Munka3!$I$5:$M$13,M$23,0)</f>
        <v>512</v>
      </c>
    </row>
    <row r="22" spans="1:18" hidden="1" x14ac:dyDescent="0.3">
      <c r="A22" s="1">
        <v>9960</v>
      </c>
      <c r="B22" s="1" t="s">
        <v>29</v>
      </c>
      <c r="C22" s="1" t="s">
        <v>14</v>
      </c>
      <c r="D22" s="1">
        <v>858.40002441406205</v>
      </c>
      <c r="E22" s="1">
        <v>450.60006713867102</v>
      </c>
      <c r="F22" s="1" t="s">
        <v>27</v>
      </c>
      <c r="G22" s="3">
        <f t="shared" si="12"/>
        <v>17</v>
      </c>
      <c r="H22">
        <f t="shared" si="11"/>
        <v>9960</v>
      </c>
      <c r="I22" t="str">
        <f t="shared" si="6"/>
        <v>IRL-€20</v>
      </c>
      <c r="J22">
        <f t="shared" si="7"/>
        <v>624</v>
      </c>
      <c r="K22">
        <f t="shared" si="8"/>
        <v>1394</v>
      </c>
      <c r="L22">
        <f t="shared" si="9"/>
        <v>296</v>
      </c>
      <c r="M22">
        <f t="shared" si="10"/>
        <v>643</v>
      </c>
      <c r="O22" s="8">
        <f>VLOOKUP(Alapadatok!$I22,Munka3!$I$5:$M$13,J$23,0)</f>
        <v>621</v>
      </c>
      <c r="P22" s="8">
        <f>VLOOKUP(Alapadatok!$I22,Munka3!$I$5:$M$13,K$23,0)</f>
        <v>1392.80004882812</v>
      </c>
      <c r="Q22" s="8">
        <f>VLOOKUP(Alapadatok!$I22,Munka3!$I$5:$M$13,L$23,0)</f>
        <v>349.80001831054602</v>
      </c>
      <c r="R22" s="8">
        <f>VLOOKUP(Alapadatok!$I22,Munka3!$I$5:$M$13,M$23,0)</f>
        <v>692</v>
      </c>
    </row>
    <row r="23" spans="1:18" hidden="1" x14ac:dyDescent="0.3">
      <c r="A23" s="1">
        <v>9978</v>
      </c>
      <c r="B23" s="1" t="s">
        <v>29</v>
      </c>
      <c r="C23" s="1" t="s">
        <v>14</v>
      </c>
      <c r="D23" s="1">
        <v>821.60003662109295</v>
      </c>
      <c r="E23" s="1">
        <v>476.20001220703102</v>
      </c>
      <c r="F23" s="1" t="s">
        <v>27</v>
      </c>
      <c r="G23" s="3">
        <f t="shared" si="12"/>
        <v>18</v>
      </c>
      <c r="H23">
        <f t="shared" si="11"/>
        <v>9978</v>
      </c>
      <c r="I23">
        <v>1</v>
      </c>
      <c r="J23">
        <v>2</v>
      </c>
      <c r="K23">
        <v>3</v>
      </c>
      <c r="L23">
        <v>4</v>
      </c>
      <c r="M23">
        <v>5</v>
      </c>
    </row>
    <row r="24" spans="1:18" hidden="1" x14ac:dyDescent="0.3">
      <c r="A24" s="1">
        <v>9988</v>
      </c>
      <c r="B24" s="1" t="s">
        <v>29</v>
      </c>
      <c r="C24" s="1" t="s">
        <v>14</v>
      </c>
      <c r="D24" s="1">
        <v>800</v>
      </c>
      <c r="E24" s="1">
        <v>490.60006713867102</v>
      </c>
      <c r="F24" s="1" t="s">
        <v>27</v>
      </c>
      <c r="G24" s="3">
        <f t="shared" si="12"/>
        <v>10</v>
      </c>
      <c r="H24">
        <f t="shared" si="11"/>
        <v>9988</v>
      </c>
      <c r="I24" t="s">
        <v>56</v>
      </c>
      <c r="J24">
        <f>CORREL(J14:J22,O14:O22)</f>
        <v>0.99433429025478703</v>
      </c>
      <c r="K24">
        <f>CORREL(K14:K22,P14:P22)</f>
        <v>0.99358140039576404</v>
      </c>
      <c r="L24">
        <f>CORREL(L14:L22,Q14:Q22)</f>
        <v>0.88528680586213471</v>
      </c>
      <c r="M24">
        <f>CORREL(M14:M22,R14:R22)</f>
        <v>0.94322791428332331</v>
      </c>
    </row>
    <row r="25" spans="1:18" hidden="1" x14ac:dyDescent="0.3">
      <c r="A25" s="1">
        <v>10007</v>
      </c>
      <c r="B25" s="1" t="s">
        <v>29</v>
      </c>
      <c r="C25" s="1" t="s">
        <v>14</v>
      </c>
      <c r="D25" s="1">
        <v>769.60003662109295</v>
      </c>
      <c r="E25" s="1">
        <v>509</v>
      </c>
      <c r="F25" s="1" t="s">
        <v>27</v>
      </c>
      <c r="G25" s="3">
        <f t="shared" si="12"/>
        <v>19</v>
      </c>
      <c r="H25">
        <f t="shared" si="11"/>
        <v>10007</v>
      </c>
      <c r="I25">
        <f t="shared" ref="I25:I81" si="13">IF(H25=A25,1,0)</f>
        <v>1</v>
      </c>
    </row>
    <row r="26" spans="1:18" hidden="1" x14ac:dyDescent="0.3">
      <c r="A26" s="1">
        <v>10028</v>
      </c>
      <c r="B26" s="1" t="s">
        <v>29</v>
      </c>
      <c r="C26" s="1" t="s">
        <v>14</v>
      </c>
      <c r="D26" s="1">
        <v>741.60003662109295</v>
      </c>
      <c r="E26" s="1">
        <v>518.60003662109295</v>
      </c>
      <c r="F26" s="1" t="s">
        <v>27</v>
      </c>
      <c r="G26" s="3">
        <f t="shared" si="12"/>
        <v>21</v>
      </c>
      <c r="H26">
        <f t="shared" si="11"/>
        <v>10028</v>
      </c>
      <c r="I26">
        <f t="shared" si="13"/>
        <v>1</v>
      </c>
    </row>
    <row r="27" spans="1:18" hidden="1" x14ac:dyDescent="0.3">
      <c r="A27" s="1">
        <v>10042</v>
      </c>
      <c r="B27" s="1" t="s">
        <v>29</v>
      </c>
      <c r="C27" s="1" t="s">
        <v>14</v>
      </c>
      <c r="D27" s="1">
        <v>718.40002441406205</v>
      </c>
      <c r="E27" s="1">
        <v>525</v>
      </c>
      <c r="F27" s="1" t="s">
        <v>27</v>
      </c>
      <c r="G27" s="3">
        <f t="shared" si="12"/>
        <v>14</v>
      </c>
      <c r="H27">
        <f t="shared" si="11"/>
        <v>10042</v>
      </c>
      <c r="I27">
        <f t="shared" si="13"/>
        <v>1</v>
      </c>
    </row>
    <row r="28" spans="1:18" hidden="1" x14ac:dyDescent="0.3">
      <c r="A28" s="1">
        <v>10058</v>
      </c>
      <c r="B28" s="1" t="s">
        <v>29</v>
      </c>
      <c r="C28" s="1" t="s">
        <v>14</v>
      </c>
      <c r="D28" s="1">
        <v>698.40002441406205</v>
      </c>
      <c r="E28" s="1">
        <v>529.79998779296795</v>
      </c>
      <c r="F28" s="1" t="s">
        <v>27</v>
      </c>
      <c r="G28" s="3">
        <f t="shared" si="12"/>
        <v>16</v>
      </c>
      <c r="H28">
        <f t="shared" si="11"/>
        <v>10058</v>
      </c>
      <c r="I28">
        <f t="shared" si="13"/>
        <v>1</v>
      </c>
    </row>
    <row r="29" spans="1:18" hidden="1" x14ac:dyDescent="0.3">
      <c r="A29" s="1">
        <v>10077</v>
      </c>
      <c r="B29" s="1" t="s">
        <v>29</v>
      </c>
      <c r="C29" s="1" t="s">
        <v>14</v>
      </c>
      <c r="D29" s="1">
        <v>678.40002441406205</v>
      </c>
      <c r="E29" s="1">
        <v>536.20001220703102</v>
      </c>
      <c r="F29" s="1" t="s">
        <v>27</v>
      </c>
      <c r="G29" s="3">
        <f t="shared" si="12"/>
        <v>19</v>
      </c>
      <c r="H29">
        <f t="shared" si="11"/>
        <v>10077</v>
      </c>
      <c r="I29">
        <f t="shared" si="13"/>
        <v>1</v>
      </c>
    </row>
    <row r="30" spans="1:18" hidden="1" x14ac:dyDescent="0.3">
      <c r="A30" s="1">
        <v>10087</v>
      </c>
      <c r="B30" s="1" t="s">
        <v>29</v>
      </c>
      <c r="C30" s="1" t="s">
        <v>14</v>
      </c>
      <c r="D30" s="1">
        <v>671.20001220703102</v>
      </c>
      <c r="E30" s="1">
        <v>537.79998779296795</v>
      </c>
      <c r="F30" s="1" t="s">
        <v>27</v>
      </c>
      <c r="G30" s="3">
        <f t="shared" si="12"/>
        <v>10</v>
      </c>
      <c r="H30">
        <f t="shared" si="11"/>
        <v>10087</v>
      </c>
      <c r="I30">
        <f t="shared" si="13"/>
        <v>1</v>
      </c>
    </row>
    <row r="31" spans="1:18" hidden="1" x14ac:dyDescent="0.3">
      <c r="A31" s="1">
        <v>10107</v>
      </c>
      <c r="B31" s="1" t="s">
        <v>29</v>
      </c>
      <c r="C31" s="1" t="s">
        <v>14</v>
      </c>
      <c r="D31" s="1">
        <v>657.60003662109295</v>
      </c>
      <c r="E31" s="1">
        <v>541</v>
      </c>
      <c r="F31" s="1" t="s">
        <v>27</v>
      </c>
      <c r="G31" s="3">
        <f t="shared" si="12"/>
        <v>20</v>
      </c>
      <c r="H31">
        <f t="shared" si="11"/>
        <v>10107</v>
      </c>
      <c r="I31">
        <f t="shared" si="13"/>
        <v>1</v>
      </c>
    </row>
    <row r="32" spans="1:18" hidden="1" x14ac:dyDescent="0.3">
      <c r="A32" s="1">
        <v>10122</v>
      </c>
      <c r="B32" s="1" t="s">
        <v>29</v>
      </c>
      <c r="C32" s="1" t="s">
        <v>14</v>
      </c>
      <c r="D32" s="1">
        <v>646.40002441406205</v>
      </c>
      <c r="E32" s="1">
        <v>541.79998779296795</v>
      </c>
      <c r="F32" s="1" t="s">
        <v>27</v>
      </c>
      <c r="G32" s="3">
        <f t="shared" si="12"/>
        <v>15</v>
      </c>
      <c r="H32">
        <f t="shared" si="11"/>
        <v>10122</v>
      </c>
      <c r="I32">
        <f t="shared" si="13"/>
        <v>1</v>
      </c>
    </row>
    <row r="33" spans="1:9" hidden="1" x14ac:dyDescent="0.3">
      <c r="A33" s="1">
        <v>10142</v>
      </c>
      <c r="B33" s="1" t="s">
        <v>29</v>
      </c>
      <c r="C33" s="1" t="s">
        <v>14</v>
      </c>
      <c r="D33" s="1">
        <v>634.40002441406205</v>
      </c>
      <c r="E33" s="1">
        <v>544.20001220703102</v>
      </c>
      <c r="F33" s="1" t="s">
        <v>27</v>
      </c>
      <c r="G33" s="3">
        <f t="shared" si="12"/>
        <v>20</v>
      </c>
      <c r="H33">
        <f t="shared" si="11"/>
        <v>10142</v>
      </c>
      <c r="I33">
        <f t="shared" si="13"/>
        <v>1</v>
      </c>
    </row>
    <row r="34" spans="1:9" hidden="1" x14ac:dyDescent="0.3">
      <c r="A34" s="1">
        <v>10162</v>
      </c>
      <c r="B34" s="1" t="s">
        <v>29</v>
      </c>
      <c r="C34" s="1" t="s">
        <v>14</v>
      </c>
      <c r="D34" s="1">
        <v>621.60003662109295</v>
      </c>
      <c r="E34" s="1">
        <v>545</v>
      </c>
      <c r="F34" s="1" t="s">
        <v>27</v>
      </c>
      <c r="G34" s="3">
        <f t="shared" si="12"/>
        <v>20</v>
      </c>
      <c r="H34">
        <f t="shared" si="11"/>
        <v>10162</v>
      </c>
      <c r="I34">
        <f t="shared" si="13"/>
        <v>1</v>
      </c>
    </row>
    <row r="35" spans="1:9" hidden="1" x14ac:dyDescent="0.3">
      <c r="A35" s="1">
        <v>10177</v>
      </c>
      <c r="B35" s="1" t="s">
        <v>29</v>
      </c>
      <c r="C35" s="1" t="s">
        <v>14</v>
      </c>
      <c r="D35" s="1">
        <v>608</v>
      </c>
      <c r="E35" s="1">
        <v>545.79998779296795</v>
      </c>
      <c r="F35" s="1" t="s">
        <v>27</v>
      </c>
      <c r="G35" s="3">
        <f t="shared" si="12"/>
        <v>15</v>
      </c>
      <c r="H35">
        <f t="shared" si="11"/>
        <v>10177</v>
      </c>
      <c r="I35">
        <f t="shared" si="13"/>
        <v>1</v>
      </c>
    </row>
    <row r="36" spans="1:9" hidden="1" x14ac:dyDescent="0.3">
      <c r="A36" s="1">
        <v>10193</v>
      </c>
      <c r="B36" s="1" t="s">
        <v>29</v>
      </c>
      <c r="C36" s="1" t="s">
        <v>14</v>
      </c>
      <c r="D36" s="1">
        <v>594.40002441406205</v>
      </c>
      <c r="E36" s="1">
        <v>548.20001220703102</v>
      </c>
      <c r="F36" s="1" t="s">
        <v>27</v>
      </c>
      <c r="G36" s="3">
        <f t="shared" si="12"/>
        <v>16</v>
      </c>
      <c r="H36">
        <f t="shared" si="11"/>
        <v>10193</v>
      </c>
      <c r="I36">
        <f t="shared" si="13"/>
        <v>1</v>
      </c>
    </row>
    <row r="37" spans="1:9" hidden="1" x14ac:dyDescent="0.3">
      <c r="A37" s="1">
        <v>10211</v>
      </c>
      <c r="B37" s="1" t="s">
        <v>29</v>
      </c>
      <c r="C37" s="1" t="s">
        <v>14</v>
      </c>
      <c r="D37" s="1">
        <v>571.20001220703102</v>
      </c>
      <c r="E37" s="1">
        <v>555.40002441406205</v>
      </c>
      <c r="F37" s="1" t="s">
        <v>27</v>
      </c>
      <c r="G37" s="3">
        <f t="shared" si="12"/>
        <v>18</v>
      </c>
      <c r="H37">
        <f t="shared" si="11"/>
        <v>10211</v>
      </c>
      <c r="I37">
        <f t="shared" si="13"/>
        <v>1</v>
      </c>
    </row>
    <row r="38" spans="1:9" hidden="1" x14ac:dyDescent="0.3">
      <c r="A38" s="1">
        <v>10222</v>
      </c>
      <c r="B38" s="1" t="s">
        <v>29</v>
      </c>
      <c r="C38" s="1" t="s">
        <v>14</v>
      </c>
      <c r="D38" s="1">
        <v>557.60003662109295</v>
      </c>
      <c r="E38" s="1">
        <v>561</v>
      </c>
      <c r="F38" s="1" t="s">
        <v>27</v>
      </c>
      <c r="G38" s="3">
        <f t="shared" si="12"/>
        <v>11</v>
      </c>
      <c r="H38">
        <f t="shared" si="11"/>
        <v>10222</v>
      </c>
      <c r="I38">
        <f t="shared" si="13"/>
        <v>1</v>
      </c>
    </row>
    <row r="39" spans="1:9" hidden="1" x14ac:dyDescent="0.3">
      <c r="A39" s="1">
        <v>10242</v>
      </c>
      <c r="B39" s="1" t="s">
        <v>29</v>
      </c>
      <c r="C39" s="1" t="s">
        <v>14</v>
      </c>
      <c r="D39" s="1">
        <v>537.60003662109295</v>
      </c>
      <c r="E39" s="1">
        <v>568.20001220703102</v>
      </c>
      <c r="F39" s="1" t="s">
        <v>27</v>
      </c>
      <c r="G39" s="3">
        <f t="shared" si="12"/>
        <v>20</v>
      </c>
      <c r="H39">
        <f t="shared" si="11"/>
        <v>10242</v>
      </c>
      <c r="I39">
        <f t="shared" si="13"/>
        <v>1</v>
      </c>
    </row>
    <row r="40" spans="1:9" hidden="1" x14ac:dyDescent="0.3">
      <c r="A40" s="1">
        <v>10257</v>
      </c>
      <c r="B40" s="1" t="s">
        <v>29</v>
      </c>
      <c r="C40" s="1" t="s">
        <v>14</v>
      </c>
      <c r="D40" s="1">
        <v>522.40002441406205</v>
      </c>
      <c r="E40" s="1">
        <v>576.20001220703102</v>
      </c>
      <c r="F40" s="1" t="s">
        <v>27</v>
      </c>
      <c r="G40" s="3">
        <f t="shared" si="12"/>
        <v>15</v>
      </c>
      <c r="H40">
        <f t="shared" si="11"/>
        <v>10257</v>
      </c>
      <c r="I40">
        <f t="shared" si="13"/>
        <v>1</v>
      </c>
    </row>
    <row r="41" spans="1:9" hidden="1" x14ac:dyDescent="0.3">
      <c r="A41" s="1">
        <v>10277</v>
      </c>
      <c r="B41" s="1" t="s">
        <v>29</v>
      </c>
      <c r="C41" s="1" t="s">
        <v>14</v>
      </c>
      <c r="D41" s="1">
        <v>508.80001831054602</v>
      </c>
      <c r="E41" s="1">
        <v>585.79998779296795</v>
      </c>
      <c r="F41" s="1" t="s">
        <v>27</v>
      </c>
      <c r="G41" s="3">
        <f t="shared" si="12"/>
        <v>20</v>
      </c>
      <c r="H41">
        <f t="shared" si="11"/>
        <v>10277</v>
      </c>
      <c r="I41">
        <f t="shared" si="13"/>
        <v>1</v>
      </c>
    </row>
    <row r="42" spans="1:9" hidden="1" x14ac:dyDescent="0.3">
      <c r="A42" s="1">
        <v>10293</v>
      </c>
      <c r="B42" s="1" t="s">
        <v>29</v>
      </c>
      <c r="C42" s="1" t="s">
        <v>14</v>
      </c>
      <c r="D42" s="1">
        <v>493.600006103515</v>
      </c>
      <c r="E42" s="1">
        <v>597</v>
      </c>
      <c r="F42" s="1" t="s">
        <v>27</v>
      </c>
      <c r="G42" s="3">
        <f t="shared" si="12"/>
        <v>16</v>
      </c>
      <c r="H42">
        <f t="shared" si="11"/>
        <v>10293</v>
      </c>
      <c r="I42">
        <f t="shared" si="13"/>
        <v>1</v>
      </c>
    </row>
    <row r="43" spans="1:9" hidden="1" x14ac:dyDescent="0.3">
      <c r="A43" s="1">
        <v>10310</v>
      </c>
      <c r="B43" s="1" t="s">
        <v>29</v>
      </c>
      <c r="C43" s="1" t="s">
        <v>14</v>
      </c>
      <c r="D43" s="1">
        <v>482.39999389648398</v>
      </c>
      <c r="E43" s="1">
        <v>604.20001220703102</v>
      </c>
      <c r="F43" s="1" t="s">
        <v>27</v>
      </c>
      <c r="G43" s="3">
        <f t="shared" si="12"/>
        <v>17</v>
      </c>
      <c r="H43">
        <f t="shared" si="11"/>
        <v>10310</v>
      </c>
      <c r="I43">
        <f t="shared" si="13"/>
        <v>1</v>
      </c>
    </row>
    <row r="44" spans="1:9" hidden="1" x14ac:dyDescent="0.3">
      <c r="A44" s="1">
        <v>10327</v>
      </c>
      <c r="B44" s="1" t="s">
        <v>29</v>
      </c>
      <c r="C44" s="1" t="s">
        <v>14</v>
      </c>
      <c r="D44" s="1">
        <v>473.600006103515</v>
      </c>
      <c r="E44" s="1">
        <v>607.40002441406205</v>
      </c>
      <c r="F44" s="1" t="s">
        <v>27</v>
      </c>
      <c r="G44" s="3">
        <f t="shared" si="12"/>
        <v>17</v>
      </c>
      <c r="H44">
        <f t="shared" si="11"/>
        <v>10327</v>
      </c>
      <c r="I44">
        <f t="shared" si="13"/>
        <v>1</v>
      </c>
    </row>
    <row r="45" spans="1:9" hidden="1" x14ac:dyDescent="0.3">
      <c r="A45" s="1">
        <v>10345</v>
      </c>
      <c r="B45" s="1" t="s">
        <v>29</v>
      </c>
      <c r="C45" s="1" t="s">
        <v>14</v>
      </c>
      <c r="D45" s="1">
        <v>464.80001831054602</v>
      </c>
      <c r="E45" s="1">
        <v>609.79998779296795</v>
      </c>
      <c r="F45" s="1" t="s">
        <v>27</v>
      </c>
      <c r="G45" s="3">
        <f t="shared" si="12"/>
        <v>18</v>
      </c>
      <c r="H45">
        <f t="shared" si="11"/>
        <v>10345</v>
      </c>
      <c r="I45">
        <f t="shared" si="13"/>
        <v>1</v>
      </c>
    </row>
    <row r="46" spans="1:9" hidden="1" x14ac:dyDescent="0.3">
      <c r="A46" s="1">
        <v>10357</v>
      </c>
      <c r="B46" s="1" t="s">
        <v>29</v>
      </c>
      <c r="C46" s="1" t="s">
        <v>14</v>
      </c>
      <c r="D46" s="1">
        <v>460.80001831054602</v>
      </c>
      <c r="E46" s="1">
        <v>609.79998779296795</v>
      </c>
      <c r="F46" s="1" t="s">
        <v>27</v>
      </c>
      <c r="G46" s="3">
        <f t="shared" si="12"/>
        <v>12</v>
      </c>
      <c r="H46">
        <f t="shared" si="11"/>
        <v>10357</v>
      </c>
      <c r="I46">
        <f t="shared" si="13"/>
        <v>1</v>
      </c>
    </row>
    <row r="47" spans="1:9" hidden="1" x14ac:dyDescent="0.3">
      <c r="A47" s="1">
        <v>10374</v>
      </c>
      <c r="B47" s="1" t="s">
        <v>29</v>
      </c>
      <c r="C47" s="1" t="s">
        <v>14</v>
      </c>
      <c r="D47" s="1">
        <v>455.20001220703102</v>
      </c>
      <c r="E47" s="1">
        <v>611.40002441406205</v>
      </c>
      <c r="F47" s="1" t="s">
        <v>27</v>
      </c>
      <c r="G47" s="3">
        <f t="shared" si="12"/>
        <v>17</v>
      </c>
      <c r="H47">
        <f t="shared" si="11"/>
        <v>10374</v>
      </c>
      <c r="I47">
        <f t="shared" si="13"/>
        <v>1</v>
      </c>
    </row>
    <row r="48" spans="1:9" hidden="1" x14ac:dyDescent="0.3">
      <c r="A48" s="1">
        <v>10392</v>
      </c>
      <c r="B48" s="1" t="s">
        <v>29</v>
      </c>
      <c r="C48" s="1" t="s">
        <v>14</v>
      </c>
      <c r="D48" s="1">
        <v>449.600006103515</v>
      </c>
      <c r="E48" s="1">
        <v>612.20001220703102</v>
      </c>
      <c r="F48" s="1" t="s">
        <v>27</v>
      </c>
      <c r="G48" s="3">
        <f t="shared" si="12"/>
        <v>18</v>
      </c>
      <c r="H48">
        <f t="shared" si="11"/>
        <v>10392</v>
      </c>
      <c r="I48">
        <f t="shared" si="13"/>
        <v>1</v>
      </c>
    </row>
    <row r="49" spans="1:9" hidden="1" x14ac:dyDescent="0.3">
      <c r="A49" s="1">
        <v>10408</v>
      </c>
      <c r="B49" s="1" t="s">
        <v>29</v>
      </c>
      <c r="C49" s="1" t="s">
        <v>14</v>
      </c>
      <c r="D49" s="1">
        <v>444.80001831054602</v>
      </c>
      <c r="E49" s="1">
        <v>613.79998779296795</v>
      </c>
      <c r="F49" s="1" t="s">
        <v>27</v>
      </c>
      <c r="G49" s="3">
        <f t="shared" si="12"/>
        <v>16</v>
      </c>
      <c r="H49">
        <f t="shared" si="11"/>
        <v>10408</v>
      </c>
      <c r="I49">
        <f t="shared" si="13"/>
        <v>1</v>
      </c>
    </row>
    <row r="50" spans="1:9" hidden="1" x14ac:dyDescent="0.3">
      <c r="A50" s="1">
        <v>10427</v>
      </c>
      <c r="B50" s="1" t="s">
        <v>29</v>
      </c>
      <c r="C50" s="1" t="s">
        <v>14</v>
      </c>
      <c r="D50" s="1">
        <v>437.600006103515</v>
      </c>
      <c r="E50" s="1">
        <v>616.20001220703102</v>
      </c>
      <c r="F50" s="1" t="s">
        <v>27</v>
      </c>
      <c r="G50" s="3">
        <f t="shared" si="12"/>
        <v>19</v>
      </c>
      <c r="H50">
        <f t="shared" si="11"/>
        <v>10427</v>
      </c>
      <c r="I50">
        <f t="shared" si="13"/>
        <v>1</v>
      </c>
    </row>
    <row r="51" spans="1:9" hidden="1" x14ac:dyDescent="0.3">
      <c r="A51" s="1">
        <v>10444</v>
      </c>
      <c r="B51" s="1" t="s">
        <v>29</v>
      </c>
      <c r="C51" s="1" t="s">
        <v>14</v>
      </c>
      <c r="D51" s="1">
        <v>432</v>
      </c>
      <c r="E51" s="1">
        <v>617</v>
      </c>
      <c r="F51" s="1" t="s">
        <v>27</v>
      </c>
      <c r="G51" s="3">
        <f t="shared" si="12"/>
        <v>17</v>
      </c>
      <c r="H51">
        <f t="shared" si="11"/>
        <v>10444</v>
      </c>
      <c r="I51">
        <f t="shared" si="13"/>
        <v>1</v>
      </c>
    </row>
    <row r="52" spans="1:9" hidden="1" x14ac:dyDescent="0.3">
      <c r="A52" s="1">
        <v>10457</v>
      </c>
      <c r="B52" s="1" t="s">
        <v>29</v>
      </c>
      <c r="C52" s="1" t="s">
        <v>14</v>
      </c>
      <c r="D52" s="1">
        <v>426.39999389648398</v>
      </c>
      <c r="E52" s="1">
        <v>617</v>
      </c>
      <c r="F52" s="1" t="s">
        <v>27</v>
      </c>
      <c r="G52" s="3">
        <f t="shared" si="12"/>
        <v>13</v>
      </c>
      <c r="H52">
        <f t="shared" si="11"/>
        <v>10457</v>
      </c>
      <c r="I52">
        <f t="shared" si="13"/>
        <v>1</v>
      </c>
    </row>
    <row r="53" spans="1:9" hidden="1" x14ac:dyDescent="0.3">
      <c r="A53" s="1">
        <v>10472</v>
      </c>
      <c r="B53" s="1" t="s">
        <v>29</v>
      </c>
      <c r="C53" s="1" t="s">
        <v>14</v>
      </c>
      <c r="D53" s="1">
        <v>418.39999389648398</v>
      </c>
      <c r="E53" s="1">
        <v>616.20001220703102</v>
      </c>
      <c r="F53" s="1" t="s">
        <v>27</v>
      </c>
      <c r="G53" s="3">
        <f t="shared" si="12"/>
        <v>15</v>
      </c>
      <c r="H53">
        <f t="shared" si="11"/>
        <v>10472</v>
      </c>
      <c r="I53">
        <f t="shared" si="13"/>
        <v>1</v>
      </c>
    </row>
    <row r="54" spans="1:9" hidden="1" x14ac:dyDescent="0.3">
      <c r="A54" s="1">
        <v>10492</v>
      </c>
      <c r="B54" s="1" t="s">
        <v>29</v>
      </c>
      <c r="C54" s="1" t="s">
        <v>14</v>
      </c>
      <c r="D54" s="1">
        <v>412.80001831054602</v>
      </c>
      <c r="E54" s="1">
        <v>616.20001220703102</v>
      </c>
      <c r="F54" s="1" t="s">
        <v>27</v>
      </c>
      <c r="G54" s="3">
        <f t="shared" si="12"/>
        <v>20</v>
      </c>
      <c r="H54">
        <f t="shared" si="11"/>
        <v>10492</v>
      </c>
      <c r="I54">
        <f t="shared" si="13"/>
        <v>1</v>
      </c>
    </row>
    <row r="55" spans="1:9" hidden="1" x14ac:dyDescent="0.3">
      <c r="A55" s="1">
        <v>10507</v>
      </c>
      <c r="B55" s="1" t="s">
        <v>29</v>
      </c>
      <c r="C55" s="1" t="s">
        <v>14</v>
      </c>
      <c r="D55" s="1">
        <v>407.20001220703102</v>
      </c>
      <c r="E55" s="1">
        <v>616.20001220703102</v>
      </c>
      <c r="F55" s="1" t="s">
        <v>27</v>
      </c>
      <c r="G55" s="3">
        <f t="shared" si="12"/>
        <v>15</v>
      </c>
      <c r="H55">
        <f t="shared" si="11"/>
        <v>10507</v>
      </c>
      <c r="I55">
        <f t="shared" si="13"/>
        <v>1</v>
      </c>
    </row>
    <row r="56" spans="1:9" hidden="1" x14ac:dyDescent="0.3">
      <c r="A56" s="1">
        <v>10527</v>
      </c>
      <c r="B56" s="1" t="s">
        <v>29</v>
      </c>
      <c r="C56" s="1" t="s">
        <v>14</v>
      </c>
      <c r="D56" s="1">
        <v>401.600006103515</v>
      </c>
      <c r="E56" s="1">
        <v>616.20001220703102</v>
      </c>
      <c r="F56" s="1" t="s">
        <v>27</v>
      </c>
      <c r="G56" s="3">
        <f t="shared" si="12"/>
        <v>20</v>
      </c>
      <c r="H56">
        <f t="shared" si="11"/>
        <v>10527</v>
      </c>
      <c r="I56">
        <f t="shared" si="13"/>
        <v>1</v>
      </c>
    </row>
    <row r="57" spans="1:9" hidden="1" x14ac:dyDescent="0.3">
      <c r="A57" s="1">
        <v>10544</v>
      </c>
      <c r="B57" s="1" t="s">
        <v>29</v>
      </c>
      <c r="C57" s="1" t="s">
        <v>14</v>
      </c>
      <c r="D57" s="1">
        <v>396</v>
      </c>
      <c r="E57" s="1">
        <v>616.20001220703102</v>
      </c>
      <c r="F57" s="1" t="s">
        <v>27</v>
      </c>
      <c r="G57" s="3">
        <f t="shared" si="12"/>
        <v>17</v>
      </c>
      <c r="H57">
        <f t="shared" si="11"/>
        <v>10544</v>
      </c>
      <c r="I57">
        <f t="shared" si="13"/>
        <v>1</v>
      </c>
    </row>
    <row r="58" spans="1:9" hidden="1" x14ac:dyDescent="0.3">
      <c r="A58" s="1">
        <v>10560</v>
      </c>
      <c r="B58" s="1" t="s">
        <v>29</v>
      </c>
      <c r="C58" s="1" t="s">
        <v>14</v>
      </c>
      <c r="D58" s="1">
        <v>393.600006103515</v>
      </c>
      <c r="E58" s="1">
        <v>616.20001220703102</v>
      </c>
      <c r="F58" s="1" t="s">
        <v>27</v>
      </c>
      <c r="G58" s="3">
        <f t="shared" si="12"/>
        <v>16</v>
      </c>
      <c r="H58">
        <f t="shared" si="11"/>
        <v>10560</v>
      </c>
      <c r="I58">
        <f t="shared" si="13"/>
        <v>1</v>
      </c>
    </row>
    <row r="59" spans="1:9" hidden="1" x14ac:dyDescent="0.3">
      <c r="A59" s="1">
        <v>10578</v>
      </c>
      <c r="B59" s="1" t="s">
        <v>29</v>
      </c>
      <c r="C59" s="1" t="s">
        <v>14</v>
      </c>
      <c r="D59" s="1">
        <v>386.39999389648398</v>
      </c>
      <c r="E59" s="1">
        <v>617.79998779296795</v>
      </c>
      <c r="F59" s="1" t="s">
        <v>27</v>
      </c>
      <c r="G59" s="3">
        <f t="shared" si="12"/>
        <v>18</v>
      </c>
      <c r="H59">
        <f t="shared" si="11"/>
        <v>10578</v>
      </c>
      <c r="I59">
        <f t="shared" si="13"/>
        <v>1</v>
      </c>
    </row>
    <row r="60" spans="1:9" hidden="1" x14ac:dyDescent="0.3">
      <c r="A60" s="1">
        <v>10587</v>
      </c>
      <c r="B60" s="1" t="s">
        <v>29</v>
      </c>
      <c r="C60" s="1" t="s">
        <v>14</v>
      </c>
      <c r="D60" s="1">
        <v>382.39999389648398</v>
      </c>
      <c r="E60" s="1">
        <v>618.60003662109295</v>
      </c>
      <c r="F60" s="1" t="s">
        <v>27</v>
      </c>
      <c r="G60" s="3">
        <f t="shared" si="12"/>
        <v>9</v>
      </c>
      <c r="H60">
        <f t="shared" si="11"/>
        <v>10587</v>
      </c>
      <c r="I60">
        <f t="shared" si="13"/>
        <v>1</v>
      </c>
    </row>
    <row r="61" spans="1:9" hidden="1" x14ac:dyDescent="0.3">
      <c r="A61" s="1">
        <v>10607</v>
      </c>
      <c r="B61" s="1" t="s">
        <v>29</v>
      </c>
      <c r="C61" s="1" t="s">
        <v>14</v>
      </c>
      <c r="D61" s="1">
        <v>376.80001831054602</v>
      </c>
      <c r="E61" s="1">
        <v>621</v>
      </c>
      <c r="F61" s="1" t="s">
        <v>27</v>
      </c>
      <c r="G61" s="3">
        <f t="shared" si="12"/>
        <v>20</v>
      </c>
      <c r="H61">
        <f t="shared" si="11"/>
        <v>10607</v>
      </c>
      <c r="I61">
        <f t="shared" si="13"/>
        <v>1</v>
      </c>
    </row>
    <row r="62" spans="1:9" hidden="1" x14ac:dyDescent="0.3">
      <c r="A62" s="1">
        <v>10623</v>
      </c>
      <c r="B62" s="1" t="s">
        <v>29</v>
      </c>
      <c r="C62" s="1" t="s">
        <v>14</v>
      </c>
      <c r="D62" s="1">
        <v>372</v>
      </c>
      <c r="E62" s="1">
        <v>621.79998779296795</v>
      </c>
      <c r="F62" s="1" t="s">
        <v>27</v>
      </c>
      <c r="G62" s="3">
        <f t="shared" si="12"/>
        <v>16</v>
      </c>
      <c r="H62">
        <f t="shared" si="11"/>
        <v>10623</v>
      </c>
      <c r="I62">
        <f t="shared" si="13"/>
        <v>1</v>
      </c>
    </row>
    <row r="63" spans="1:9" hidden="1" x14ac:dyDescent="0.3">
      <c r="A63" s="1">
        <v>10642</v>
      </c>
      <c r="B63" s="1" t="s">
        <v>29</v>
      </c>
      <c r="C63" s="1" t="s">
        <v>14</v>
      </c>
      <c r="D63" s="1">
        <v>370.39999389648398</v>
      </c>
      <c r="E63" s="1">
        <v>621.79998779296795</v>
      </c>
      <c r="F63" s="1" t="s">
        <v>27</v>
      </c>
      <c r="G63" s="3">
        <f t="shared" si="12"/>
        <v>19</v>
      </c>
      <c r="H63">
        <f t="shared" si="11"/>
        <v>10642</v>
      </c>
      <c r="I63">
        <f t="shared" si="13"/>
        <v>1</v>
      </c>
    </row>
    <row r="64" spans="1:9" hidden="1" x14ac:dyDescent="0.3">
      <c r="A64" s="1">
        <v>10659</v>
      </c>
      <c r="B64" s="1" t="s">
        <v>29</v>
      </c>
      <c r="C64" s="1" t="s">
        <v>14</v>
      </c>
      <c r="D64" s="1">
        <v>368</v>
      </c>
      <c r="E64" s="1">
        <v>621.79998779296795</v>
      </c>
      <c r="F64" s="1" t="s">
        <v>27</v>
      </c>
      <c r="G64" s="3">
        <f t="shared" si="12"/>
        <v>17</v>
      </c>
      <c r="H64">
        <f t="shared" si="11"/>
        <v>10659</v>
      </c>
      <c r="I64">
        <f t="shared" si="13"/>
        <v>1</v>
      </c>
    </row>
    <row r="65" spans="1:9" hidden="1" x14ac:dyDescent="0.3">
      <c r="A65" s="1">
        <v>10677</v>
      </c>
      <c r="B65" s="1" t="s">
        <v>29</v>
      </c>
      <c r="C65" s="1" t="s">
        <v>14</v>
      </c>
      <c r="D65" s="1">
        <v>365.600006103515</v>
      </c>
      <c r="E65" s="1">
        <v>621.79998779296795</v>
      </c>
      <c r="F65" s="1" t="s">
        <v>27</v>
      </c>
      <c r="G65" s="3">
        <f t="shared" si="12"/>
        <v>18</v>
      </c>
      <c r="H65">
        <f t="shared" si="11"/>
        <v>10677</v>
      </c>
      <c r="I65">
        <f t="shared" si="13"/>
        <v>1</v>
      </c>
    </row>
    <row r="66" spans="1:9" hidden="1" x14ac:dyDescent="0.3">
      <c r="A66" s="1">
        <v>10692</v>
      </c>
      <c r="B66" s="1" t="s">
        <v>29</v>
      </c>
      <c r="C66" s="1" t="s">
        <v>14</v>
      </c>
      <c r="D66" s="1">
        <v>364</v>
      </c>
      <c r="E66" s="1">
        <v>621.79998779296795</v>
      </c>
      <c r="F66" s="1" t="s">
        <v>27</v>
      </c>
      <c r="G66" s="3">
        <f t="shared" si="12"/>
        <v>15</v>
      </c>
      <c r="H66">
        <f t="shared" si="11"/>
        <v>10692</v>
      </c>
      <c r="I66">
        <f t="shared" si="13"/>
        <v>1</v>
      </c>
    </row>
    <row r="67" spans="1:9" hidden="1" x14ac:dyDescent="0.3">
      <c r="A67" s="1">
        <v>10710</v>
      </c>
      <c r="B67" s="1" t="s">
        <v>29</v>
      </c>
      <c r="C67" s="1" t="s">
        <v>14</v>
      </c>
      <c r="D67" s="1">
        <v>361.600006103515</v>
      </c>
      <c r="E67" s="1">
        <v>621.79998779296795</v>
      </c>
      <c r="F67" s="1" t="s">
        <v>27</v>
      </c>
      <c r="G67" s="3">
        <f t="shared" si="12"/>
        <v>18</v>
      </c>
      <c r="H67">
        <f t="shared" si="11"/>
        <v>10710</v>
      </c>
      <c r="I67">
        <f t="shared" si="13"/>
        <v>1</v>
      </c>
    </row>
    <row r="68" spans="1:9" hidden="1" x14ac:dyDescent="0.3">
      <c r="A68" s="1">
        <v>10728</v>
      </c>
      <c r="B68" s="1" t="s">
        <v>29</v>
      </c>
      <c r="C68" s="1" t="s">
        <v>14</v>
      </c>
      <c r="D68" s="1">
        <v>360</v>
      </c>
      <c r="E68" s="1">
        <v>621.79998779296795</v>
      </c>
      <c r="F68" s="1" t="s">
        <v>27</v>
      </c>
      <c r="G68" s="3">
        <f t="shared" si="12"/>
        <v>18</v>
      </c>
      <c r="H68">
        <f t="shared" si="11"/>
        <v>10728</v>
      </c>
      <c r="I68">
        <f t="shared" si="13"/>
        <v>1</v>
      </c>
    </row>
    <row r="69" spans="1:9" hidden="1" x14ac:dyDescent="0.3">
      <c r="A69" s="1">
        <v>10737</v>
      </c>
      <c r="B69" s="1" t="s">
        <v>29</v>
      </c>
      <c r="C69" s="1" t="s">
        <v>14</v>
      </c>
      <c r="D69" s="1">
        <v>358.39999389648398</v>
      </c>
      <c r="E69" s="1">
        <v>621.79998779296795</v>
      </c>
      <c r="F69" s="1" t="s">
        <v>27</v>
      </c>
      <c r="G69" s="3">
        <f t="shared" si="12"/>
        <v>9</v>
      </c>
      <c r="H69">
        <f t="shared" si="11"/>
        <v>10737</v>
      </c>
      <c r="I69">
        <f t="shared" si="13"/>
        <v>1</v>
      </c>
    </row>
    <row r="70" spans="1:9" hidden="1" x14ac:dyDescent="0.3">
      <c r="A70" s="1">
        <v>10754</v>
      </c>
      <c r="B70" s="1" t="s">
        <v>29</v>
      </c>
      <c r="C70" s="1" t="s">
        <v>14</v>
      </c>
      <c r="D70" s="1">
        <v>356.80001831054602</v>
      </c>
      <c r="E70" s="1">
        <v>622.60003662109295</v>
      </c>
      <c r="F70" s="1" t="s">
        <v>27</v>
      </c>
      <c r="G70" s="3">
        <f t="shared" si="12"/>
        <v>17</v>
      </c>
      <c r="H70">
        <f t="shared" si="11"/>
        <v>10754</v>
      </c>
      <c r="I70">
        <f t="shared" si="13"/>
        <v>1</v>
      </c>
    </row>
    <row r="71" spans="1:9" hidden="1" x14ac:dyDescent="0.3">
      <c r="A71" s="1">
        <v>10772</v>
      </c>
      <c r="B71" s="1" t="s">
        <v>29</v>
      </c>
      <c r="C71" s="1" t="s">
        <v>14</v>
      </c>
      <c r="D71" s="1">
        <v>354.39999389648398</v>
      </c>
      <c r="E71" s="1">
        <v>622.60003662109295</v>
      </c>
      <c r="F71" s="1" t="s">
        <v>27</v>
      </c>
      <c r="G71" s="3">
        <f t="shared" si="12"/>
        <v>18</v>
      </c>
      <c r="H71">
        <f t="shared" si="11"/>
        <v>10772</v>
      </c>
      <c r="I71">
        <f t="shared" si="13"/>
        <v>1</v>
      </c>
    </row>
    <row r="72" spans="1:9" hidden="1" x14ac:dyDescent="0.3">
      <c r="A72" s="1">
        <v>10790</v>
      </c>
      <c r="B72" s="1" t="s">
        <v>29</v>
      </c>
      <c r="C72" s="1" t="s">
        <v>14</v>
      </c>
      <c r="D72" s="1">
        <v>352</v>
      </c>
      <c r="E72" s="1">
        <v>623.40002441406205</v>
      </c>
      <c r="F72" s="1" t="s">
        <v>27</v>
      </c>
      <c r="G72" s="3">
        <f t="shared" si="12"/>
        <v>18</v>
      </c>
      <c r="H72">
        <f t="shared" si="11"/>
        <v>10790</v>
      </c>
      <c r="I72">
        <f t="shared" si="13"/>
        <v>1</v>
      </c>
    </row>
    <row r="73" spans="1:9" hidden="1" x14ac:dyDescent="0.3">
      <c r="A73" s="1">
        <v>10808</v>
      </c>
      <c r="B73" s="1" t="s">
        <v>29</v>
      </c>
      <c r="C73" s="1" t="s">
        <v>14</v>
      </c>
      <c r="D73" s="1">
        <v>350.39999389648398</v>
      </c>
      <c r="E73" s="1">
        <v>623.40002441406205</v>
      </c>
      <c r="F73" s="1" t="s">
        <v>27</v>
      </c>
      <c r="G73" s="3">
        <f t="shared" si="12"/>
        <v>18</v>
      </c>
      <c r="H73">
        <f t="shared" si="11"/>
        <v>10808</v>
      </c>
      <c r="I73">
        <f t="shared" si="13"/>
        <v>1</v>
      </c>
    </row>
    <row r="74" spans="1:9" hidden="1" x14ac:dyDescent="0.3">
      <c r="A74" s="1">
        <v>10827</v>
      </c>
      <c r="B74" s="1" t="s">
        <v>29</v>
      </c>
      <c r="C74" s="1" t="s">
        <v>14</v>
      </c>
      <c r="D74" s="1">
        <v>348</v>
      </c>
      <c r="E74" s="1">
        <v>623.40002441406205</v>
      </c>
      <c r="F74" s="1" t="s">
        <v>27</v>
      </c>
      <c r="G74" s="3">
        <f t="shared" si="12"/>
        <v>19</v>
      </c>
      <c r="H74">
        <f t="shared" si="11"/>
        <v>10827</v>
      </c>
      <c r="I74">
        <f t="shared" si="13"/>
        <v>1</v>
      </c>
    </row>
    <row r="75" spans="1:9" hidden="1" x14ac:dyDescent="0.3">
      <c r="A75" s="1">
        <v>10843</v>
      </c>
      <c r="B75" s="1" t="s">
        <v>29</v>
      </c>
      <c r="C75" s="1" t="s">
        <v>14</v>
      </c>
      <c r="D75" s="1">
        <v>346.39999389648398</v>
      </c>
      <c r="E75" s="1">
        <v>623.40002441406205</v>
      </c>
      <c r="F75" s="1" t="s">
        <v>27</v>
      </c>
      <c r="G75" s="3">
        <f t="shared" si="12"/>
        <v>16</v>
      </c>
      <c r="H75">
        <f t="shared" si="11"/>
        <v>10843</v>
      </c>
      <c r="I75">
        <f t="shared" si="13"/>
        <v>1</v>
      </c>
    </row>
    <row r="76" spans="1:9" hidden="1" x14ac:dyDescent="0.3">
      <c r="A76" s="1">
        <v>10861</v>
      </c>
      <c r="B76" s="1" t="s">
        <v>29</v>
      </c>
      <c r="C76" s="1" t="s">
        <v>14</v>
      </c>
      <c r="D76" s="1">
        <v>344</v>
      </c>
      <c r="E76" s="1">
        <v>623.40002441406205</v>
      </c>
      <c r="F76" s="1" t="s">
        <v>27</v>
      </c>
      <c r="G76" s="3">
        <f t="shared" si="12"/>
        <v>18</v>
      </c>
      <c r="H76">
        <f t="shared" si="11"/>
        <v>10861</v>
      </c>
      <c r="I76">
        <f t="shared" si="13"/>
        <v>1</v>
      </c>
    </row>
    <row r="77" spans="1:9" hidden="1" x14ac:dyDescent="0.3">
      <c r="A77" s="1">
        <v>10870</v>
      </c>
      <c r="B77" s="1" t="s">
        <v>29</v>
      </c>
      <c r="C77" s="1" t="s">
        <v>14</v>
      </c>
      <c r="D77" s="1">
        <v>343.20001220703102</v>
      </c>
      <c r="E77" s="1">
        <v>623.40002441406205</v>
      </c>
      <c r="F77" s="1" t="s">
        <v>27</v>
      </c>
      <c r="G77" s="3">
        <f t="shared" si="12"/>
        <v>9</v>
      </c>
      <c r="H77">
        <f t="shared" si="11"/>
        <v>10870</v>
      </c>
      <c r="I77">
        <f t="shared" si="13"/>
        <v>1</v>
      </c>
    </row>
    <row r="78" spans="1:9" hidden="1" x14ac:dyDescent="0.3">
      <c r="A78" s="1">
        <v>10882</v>
      </c>
      <c r="B78" s="1" t="s">
        <v>30</v>
      </c>
      <c r="C78" s="1" t="s">
        <v>14</v>
      </c>
      <c r="D78" s="1">
        <v>343.20001220703102</v>
      </c>
      <c r="E78" s="1">
        <v>623.40002441406205</v>
      </c>
      <c r="F78" s="1" t="s">
        <v>27</v>
      </c>
      <c r="G78" s="3">
        <f t="shared" si="12"/>
        <v>12</v>
      </c>
      <c r="H78">
        <f t="shared" si="11"/>
        <v>10882</v>
      </c>
      <c r="I78">
        <f t="shared" si="13"/>
        <v>1</v>
      </c>
    </row>
    <row r="79" spans="1:9" hidden="1" x14ac:dyDescent="0.3">
      <c r="A79" s="1">
        <v>12207</v>
      </c>
      <c r="B79" s="1" t="s">
        <v>28</v>
      </c>
      <c r="C79" s="1" t="s">
        <v>14</v>
      </c>
      <c r="D79" s="1">
        <v>880.79998779296795</v>
      </c>
      <c r="E79" s="1">
        <v>413</v>
      </c>
      <c r="F79" s="1" t="s">
        <v>27</v>
      </c>
      <c r="G79" s="3">
        <f t="shared" si="12"/>
        <v>1325</v>
      </c>
      <c r="H79">
        <f t="shared" si="11"/>
        <v>12207</v>
      </c>
      <c r="I79">
        <f t="shared" si="13"/>
        <v>1</v>
      </c>
    </row>
    <row r="80" spans="1:9" hidden="1" x14ac:dyDescent="0.3">
      <c r="A80" s="1">
        <v>12416</v>
      </c>
      <c r="B80" s="1" t="s">
        <v>29</v>
      </c>
      <c r="C80" s="1" t="s">
        <v>14</v>
      </c>
      <c r="D80" s="1">
        <v>880</v>
      </c>
      <c r="E80" s="1">
        <v>413</v>
      </c>
      <c r="F80" s="1" t="s">
        <v>27</v>
      </c>
      <c r="G80" s="3">
        <f t="shared" si="12"/>
        <v>209</v>
      </c>
      <c r="H80">
        <f t="shared" si="11"/>
        <v>12416</v>
      </c>
      <c r="I80">
        <f t="shared" si="13"/>
        <v>1</v>
      </c>
    </row>
    <row r="81" spans="1:9" hidden="1" x14ac:dyDescent="0.3">
      <c r="A81" s="1">
        <v>12425</v>
      </c>
      <c r="B81" s="1" t="s">
        <v>29</v>
      </c>
      <c r="C81" s="1" t="s">
        <v>14</v>
      </c>
      <c r="D81" s="1">
        <v>876.79998779296795</v>
      </c>
      <c r="E81" s="1">
        <v>413</v>
      </c>
      <c r="F81" s="1" t="s">
        <v>27</v>
      </c>
      <c r="G81" s="3">
        <f t="shared" si="12"/>
        <v>9</v>
      </c>
      <c r="H81">
        <f t="shared" si="11"/>
        <v>12425</v>
      </c>
      <c r="I81">
        <f t="shared" si="13"/>
        <v>1</v>
      </c>
    </row>
    <row r="82" spans="1:9" hidden="1" x14ac:dyDescent="0.3">
      <c r="A82" s="1">
        <v>12444</v>
      </c>
      <c r="B82" s="1" t="s">
        <v>29</v>
      </c>
      <c r="C82" s="1" t="s">
        <v>14</v>
      </c>
      <c r="D82" s="1">
        <v>869.60003662109295</v>
      </c>
      <c r="E82" s="1">
        <v>413</v>
      </c>
      <c r="F82" s="1" t="s">
        <v>27</v>
      </c>
      <c r="G82" s="3">
        <f t="shared" si="12"/>
        <v>19</v>
      </c>
      <c r="H82">
        <f t="shared" ref="H82:H145" si="14">INT(A82)</f>
        <v>12444</v>
      </c>
      <c r="I82">
        <f t="shared" ref="I82:I145" si="15">IF(H82=A82,1,0)</f>
        <v>1</v>
      </c>
    </row>
    <row r="83" spans="1:9" hidden="1" x14ac:dyDescent="0.3">
      <c r="A83" s="1">
        <v>12459</v>
      </c>
      <c r="B83" s="1" t="s">
        <v>29</v>
      </c>
      <c r="C83" s="1" t="s">
        <v>14</v>
      </c>
      <c r="D83" s="1">
        <v>864</v>
      </c>
      <c r="E83" s="1">
        <v>413</v>
      </c>
      <c r="F83" s="1" t="s">
        <v>27</v>
      </c>
      <c r="G83" s="3">
        <f t="shared" ref="G83:G146" si="16">A83-A82</f>
        <v>15</v>
      </c>
      <c r="H83">
        <f t="shared" si="14"/>
        <v>12459</v>
      </c>
      <c r="I83">
        <f t="shared" si="15"/>
        <v>1</v>
      </c>
    </row>
    <row r="84" spans="1:9" hidden="1" x14ac:dyDescent="0.3">
      <c r="A84" s="1">
        <v>12477</v>
      </c>
      <c r="B84" s="1" t="s">
        <v>29</v>
      </c>
      <c r="C84" s="1" t="s">
        <v>14</v>
      </c>
      <c r="D84" s="1">
        <v>856</v>
      </c>
      <c r="E84" s="1">
        <v>411.39999389648398</v>
      </c>
      <c r="F84" s="1" t="s">
        <v>27</v>
      </c>
      <c r="G84" s="3">
        <f t="shared" si="16"/>
        <v>18</v>
      </c>
      <c r="H84">
        <f t="shared" si="14"/>
        <v>12477</v>
      </c>
      <c r="I84">
        <f t="shared" si="15"/>
        <v>1</v>
      </c>
    </row>
    <row r="85" spans="1:9" hidden="1" x14ac:dyDescent="0.3">
      <c r="A85" s="1">
        <v>12489</v>
      </c>
      <c r="B85" s="1" t="s">
        <v>29</v>
      </c>
      <c r="C85" s="1" t="s">
        <v>14</v>
      </c>
      <c r="D85" s="1">
        <v>849.60003662109295</v>
      </c>
      <c r="E85" s="1">
        <v>411.39999389648398</v>
      </c>
      <c r="F85" s="1" t="s">
        <v>27</v>
      </c>
      <c r="G85" s="3">
        <f t="shared" si="16"/>
        <v>12</v>
      </c>
      <c r="H85">
        <f t="shared" si="14"/>
        <v>12489</v>
      </c>
      <c r="I85">
        <f t="shared" si="15"/>
        <v>1</v>
      </c>
    </row>
    <row r="86" spans="1:9" hidden="1" x14ac:dyDescent="0.3">
      <c r="A86" s="1">
        <v>12509</v>
      </c>
      <c r="B86" s="1" t="s">
        <v>29</v>
      </c>
      <c r="C86" s="1" t="s">
        <v>14</v>
      </c>
      <c r="D86" s="1">
        <v>840</v>
      </c>
      <c r="E86" s="1">
        <v>411.39999389648398</v>
      </c>
      <c r="F86" s="1" t="s">
        <v>27</v>
      </c>
      <c r="G86" s="3">
        <f t="shared" si="16"/>
        <v>20</v>
      </c>
      <c r="H86">
        <f t="shared" si="14"/>
        <v>12509</v>
      </c>
      <c r="I86">
        <f t="shared" si="15"/>
        <v>1</v>
      </c>
    </row>
    <row r="87" spans="1:9" hidden="1" x14ac:dyDescent="0.3">
      <c r="A87" s="1">
        <v>12524</v>
      </c>
      <c r="B87" s="1" t="s">
        <v>29</v>
      </c>
      <c r="C87" s="1" t="s">
        <v>14</v>
      </c>
      <c r="D87" s="1">
        <v>834.40002441406205</v>
      </c>
      <c r="E87" s="1">
        <v>411.39999389648398</v>
      </c>
      <c r="F87" s="1" t="s">
        <v>27</v>
      </c>
      <c r="G87" s="3">
        <f t="shared" si="16"/>
        <v>15</v>
      </c>
      <c r="H87">
        <f t="shared" si="14"/>
        <v>12524</v>
      </c>
      <c r="I87">
        <f t="shared" si="15"/>
        <v>1</v>
      </c>
    </row>
    <row r="88" spans="1:9" hidden="1" x14ac:dyDescent="0.3">
      <c r="A88" s="1">
        <v>12544</v>
      </c>
      <c r="B88" s="1" t="s">
        <v>29</v>
      </c>
      <c r="C88" s="1" t="s">
        <v>14</v>
      </c>
      <c r="D88" s="1">
        <v>828</v>
      </c>
      <c r="E88" s="1">
        <v>411.39999389648398</v>
      </c>
      <c r="F88" s="1" t="s">
        <v>27</v>
      </c>
      <c r="G88" s="3">
        <f t="shared" si="16"/>
        <v>20</v>
      </c>
      <c r="H88">
        <f t="shared" si="14"/>
        <v>12544</v>
      </c>
      <c r="I88">
        <f t="shared" si="15"/>
        <v>1</v>
      </c>
    </row>
    <row r="89" spans="1:9" hidden="1" x14ac:dyDescent="0.3">
      <c r="A89" s="1">
        <v>12558</v>
      </c>
      <c r="B89" s="1" t="s">
        <v>29</v>
      </c>
      <c r="C89" s="1" t="s">
        <v>14</v>
      </c>
      <c r="D89" s="1">
        <v>821.60003662109295</v>
      </c>
      <c r="E89" s="1">
        <v>411.39999389648398</v>
      </c>
      <c r="F89" s="1" t="s">
        <v>27</v>
      </c>
      <c r="G89" s="3">
        <f t="shared" si="16"/>
        <v>14</v>
      </c>
      <c r="H89">
        <f t="shared" si="14"/>
        <v>12558</v>
      </c>
      <c r="I89">
        <f t="shared" si="15"/>
        <v>1</v>
      </c>
    </row>
    <row r="90" spans="1:9" hidden="1" x14ac:dyDescent="0.3">
      <c r="A90" s="1">
        <v>12575</v>
      </c>
      <c r="B90" s="1" t="s">
        <v>29</v>
      </c>
      <c r="C90" s="1" t="s">
        <v>14</v>
      </c>
      <c r="D90" s="1">
        <v>813.60003662109295</v>
      </c>
      <c r="E90" s="1">
        <v>411.39999389648398</v>
      </c>
      <c r="F90" s="1" t="s">
        <v>27</v>
      </c>
      <c r="G90" s="3">
        <f t="shared" si="16"/>
        <v>17</v>
      </c>
      <c r="H90">
        <f t="shared" si="14"/>
        <v>12575</v>
      </c>
      <c r="I90">
        <f t="shared" si="15"/>
        <v>1</v>
      </c>
    </row>
    <row r="91" spans="1:9" hidden="1" x14ac:dyDescent="0.3">
      <c r="A91" s="1">
        <v>12593</v>
      </c>
      <c r="B91" s="1" t="s">
        <v>29</v>
      </c>
      <c r="C91" s="1" t="s">
        <v>14</v>
      </c>
      <c r="D91" s="1">
        <v>805.60003662109295</v>
      </c>
      <c r="E91" s="1">
        <v>411.39999389648398</v>
      </c>
      <c r="F91" s="1" t="s">
        <v>27</v>
      </c>
      <c r="G91" s="3">
        <f t="shared" si="16"/>
        <v>18</v>
      </c>
      <c r="H91">
        <f t="shared" si="14"/>
        <v>12593</v>
      </c>
      <c r="I91">
        <f t="shared" si="15"/>
        <v>1</v>
      </c>
    </row>
    <row r="92" spans="1:9" hidden="1" x14ac:dyDescent="0.3">
      <c r="A92" s="1">
        <v>12604</v>
      </c>
      <c r="B92" s="1" t="s">
        <v>29</v>
      </c>
      <c r="C92" s="1" t="s">
        <v>14</v>
      </c>
      <c r="D92" s="1">
        <v>799.20001220703102</v>
      </c>
      <c r="E92" s="1">
        <v>413</v>
      </c>
      <c r="F92" s="1" t="s">
        <v>27</v>
      </c>
      <c r="G92" s="3">
        <f t="shared" si="16"/>
        <v>11</v>
      </c>
      <c r="H92">
        <f t="shared" si="14"/>
        <v>12604</v>
      </c>
      <c r="I92">
        <f t="shared" si="15"/>
        <v>1</v>
      </c>
    </row>
    <row r="93" spans="1:9" hidden="1" x14ac:dyDescent="0.3">
      <c r="A93" s="1">
        <v>12623</v>
      </c>
      <c r="B93" s="1" t="s">
        <v>29</v>
      </c>
      <c r="C93" s="1" t="s">
        <v>14</v>
      </c>
      <c r="D93" s="1">
        <v>783.20001220703102</v>
      </c>
      <c r="E93" s="1">
        <v>416.20001220703102</v>
      </c>
      <c r="F93" s="1" t="s">
        <v>27</v>
      </c>
      <c r="G93" s="3">
        <f t="shared" si="16"/>
        <v>19</v>
      </c>
      <c r="H93">
        <f t="shared" si="14"/>
        <v>12623</v>
      </c>
      <c r="I93">
        <f t="shared" si="15"/>
        <v>1</v>
      </c>
    </row>
    <row r="94" spans="1:9" hidden="1" x14ac:dyDescent="0.3">
      <c r="A94" s="1">
        <v>12639</v>
      </c>
      <c r="B94" s="1" t="s">
        <v>29</v>
      </c>
      <c r="C94" s="1" t="s">
        <v>14</v>
      </c>
      <c r="D94" s="1">
        <v>761.60003662109295</v>
      </c>
      <c r="E94" s="1">
        <v>421.80001831054602</v>
      </c>
      <c r="F94" s="1" t="s">
        <v>27</v>
      </c>
      <c r="G94" s="3">
        <f t="shared" si="16"/>
        <v>16</v>
      </c>
      <c r="H94">
        <f t="shared" si="14"/>
        <v>12639</v>
      </c>
      <c r="I94">
        <f t="shared" si="15"/>
        <v>1</v>
      </c>
    </row>
    <row r="95" spans="1:9" hidden="1" x14ac:dyDescent="0.3">
      <c r="A95" s="1">
        <v>12658</v>
      </c>
      <c r="B95" s="1" t="s">
        <v>29</v>
      </c>
      <c r="C95" s="1" t="s">
        <v>14</v>
      </c>
      <c r="D95" s="1">
        <v>734.40002441406205</v>
      </c>
      <c r="E95" s="1">
        <v>426.600006103515</v>
      </c>
      <c r="F95" s="1" t="s">
        <v>27</v>
      </c>
      <c r="G95" s="3">
        <f t="shared" si="16"/>
        <v>19</v>
      </c>
      <c r="H95">
        <f t="shared" si="14"/>
        <v>12658</v>
      </c>
      <c r="I95">
        <f t="shared" si="15"/>
        <v>1</v>
      </c>
    </row>
    <row r="96" spans="1:9" hidden="1" x14ac:dyDescent="0.3">
      <c r="A96" s="1">
        <v>12675</v>
      </c>
      <c r="B96" s="1" t="s">
        <v>29</v>
      </c>
      <c r="C96" s="1" t="s">
        <v>14</v>
      </c>
      <c r="D96" s="1">
        <v>696</v>
      </c>
      <c r="E96" s="1">
        <v>429</v>
      </c>
      <c r="F96" s="1" t="s">
        <v>27</v>
      </c>
      <c r="G96" s="3">
        <f t="shared" si="16"/>
        <v>17</v>
      </c>
      <c r="H96">
        <f t="shared" si="14"/>
        <v>12675</v>
      </c>
      <c r="I96">
        <f t="shared" si="15"/>
        <v>1</v>
      </c>
    </row>
    <row r="97" spans="1:9" hidden="1" x14ac:dyDescent="0.3">
      <c r="A97" s="1">
        <v>12694</v>
      </c>
      <c r="B97" s="1" t="s">
        <v>29</v>
      </c>
      <c r="C97" s="1" t="s">
        <v>14</v>
      </c>
      <c r="D97" s="1">
        <v>640</v>
      </c>
      <c r="E97" s="1">
        <v>425</v>
      </c>
      <c r="F97" s="1" t="s">
        <v>27</v>
      </c>
      <c r="G97" s="3">
        <f t="shared" si="16"/>
        <v>19</v>
      </c>
      <c r="H97">
        <f t="shared" si="14"/>
        <v>12694</v>
      </c>
      <c r="I97">
        <f t="shared" si="15"/>
        <v>1</v>
      </c>
    </row>
    <row r="98" spans="1:9" hidden="1" x14ac:dyDescent="0.3">
      <c r="A98" s="1">
        <v>12710</v>
      </c>
      <c r="B98" s="1" t="s">
        <v>29</v>
      </c>
      <c r="C98" s="1" t="s">
        <v>14</v>
      </c>
      <c r="D98" s="1">
        <v>587.20001220703102</v>
      </c>
      <c r="E98" s="1">
        <v>414.600006103515</v>
      </c>
      <c r="F98" s="1" t="s">
        <v>27</v>
      </c>
      <c r="G98" s="3">
        <f t="shared" si="16"/>
        <v>16</v>
      </c>
      <c r="H98">
        <f t="shared" si="14"/>
        <v>12710</v>
      </c>
      <c r="I98">
        <f t="shared" si="15"/>
        <v>1</v>
      </c>
    </row>
    <row r="99" spans="1:9" hidden="1" x14ac:dyDescent="0.3">
      <c r="A99" s="1">
        <v>12720</v>
      </c>
      <c r="B99" s="1" t="s">
        <v>29</v>
      </c>
      <c r="C99" s="1" t="s">
        <v>14</v>
      </c>
      <c r="D99" s="1">
        <v>552.79998779296795</v>
      </c>
      <c r="E99" s="1">
        <v>405</v>
      </c>
      <c r="F99" s="1" t="s">
        <v>27</v>
      </c>
      <c r="G99" s="3">
        <f t="shared" si="16"/>
        <v>10</v>
      </c>
      <c r="H99">
        <f t="shared" si="14"/>
        <v>12720</v>
      </c>
      <c r="I99">
        <f t="shared" si="15"/>
        <v>1</v>
      </c>
    </row>
    <row r="100" spans="1:9" hidden="1" x14ac:dyDescent="0.3">
      <c r="A100" s="1">
        <v>12738</v>
      </c>
      <c r="B100" s="1" t="s">
        <v>29</v>
      </c>
      <c r="C100" s="1" t="s">
        <v>14</v>
      </c>
      <c r="D100" s="1">
        <v>504.80001831054602</v>
      </c>
      <c r="E100" s="1">
        <v>385</v>
      </c>
      <c r="F100" s="1" t="s">
        <v>27</v>
      </c>
      <c r="G100" s="3">
        <f t="shared" si="16"/>
        <v>18</v>
      </c>
      <c r="H100">
        <f t="shared" si="14"/>
        <v>12738</v>
      </c>
      <c r="I100">
        <f t="shared" si="15"/>
        <v>1</v>
      </c>
    </row>
    <row r="101" spans="1:9" hidden="1" x14ac:dyDescent="0.3">
      <c r="A101" s="1">
        <v>12759</v>
      </c>
      <c r="B101" s="1" t="s">
        <v>29</v>
      </c>
      <c r="C101" s="1" t="s">
        <v>14</v>
      </c>
      <c r="D101" s="1">
        <v>469.600006103515</v>
      </c>
      <c r="E101" s="1">
        <v>366.600006103515</v>
      </c>
      <c r="F101" s="1" t="s">
        <v>27</v>
      </c>
      <c r="G101" s="3">
        <f t="shared" si="16"/>
        <v>21</v>
      </c>
      <c r="H101">
        <f t="shared" si="14"/>
        <v>12759</v>
      </c>
      <c r="I101">
        <f t="shared" si="15"/>
        <v>1</v>
      </c>
    </row>
    <row r="102" spans="1:9" hidden="1" x14ac:dyDescent="0.3">
      <c r="A102" s="1">
        <v>12774</v>
      </c>
      <c r="B102" s="1" t="s">
        <v>29</v>
      </c>
      <c r="C102" s="1" t="s">
        <v>14</v>
      </c>
      <c r="D102" s="1">
        <v>450.39999389648398</v>
      </c>
      <c r="E102" s="1">
        <v>359.39999389648398</v>
      </c>
      <c r="F102" s="1" t="s">
        <v>27</v>
      </c>
      <c r="G102" s="3">
        <f t="shared" si="16"/>
        <v>15</v>
      </c>
      <c r="H102">
        <f t="shared" si="14"/>
        <v>12774</v>
      </c>
      <c r="I102">
        <f t="shared" si="15"/>
        <v>1</v>
      </c>
    </row>
    <row r="103" spans="1:9" hidden="1" x14ac:dyDescent="0.3">
      <c r="A103" s="1">
        <v>12790</v>
      </c>
      <c r="B103" s="1" t="s">
        <v>29</v>
      </c>
      <c r="C103" s="1" t="s">
        <v>14</v>
      </c>
      <c r="D103" s="1">
        <v>443.20001220703102</v>
      </c>
      <c r="E103" s="1">
        <v>357.80001831054602</v>
      </c>
      <c r="F103" s="1" t="s">
        <v>27</v>
      </c>
      <c r="G103" s="3">
        <f t="shared" si="16"/>
        <v>16</v>
      </c>
      <c r="H103">
        <f t="shared" si="14"/>
        <v>12790</v>
      </c>
      <c r="I103">
        <f t="shared" si="15"/>
        <v>1</v>
      </c>
    </row>
    <row r="104" spans="1:9" hidden="1" x14ac:dyDescent="0.3">
      <c r="A104" s="1">
        <v>12794</v>
      </c>
      <c r="B104" s="1" t="s">
        <v>29</v>
      </c>
      <c r="C104" s="1" t="s">
        <v>14</v>
      </c>
      <c r="D104" s="1">
        <v>442.39999389648398</v>
      </c>
      <c r="E104" s="1">
        <v>357.80001831054602</v>
      </c>
      <c r="F104" s="1" t="s">
        <v>27</v>
      </c>
      <c r="G104" s="3">
        <f t="shared" si="16"/>
        <v>4</v>
      </c>
      <c r="H104">
        <f t="shared" si="14"/>
        <v>12794</v>
      </c>
      <c r="I104">
        <f t="shared" si="15"/>
        <v>1</v>
      </c>
    </row>
    <row r="105" spans="1:9" hidden="1" x14ac:dyDescent="0.3">
      <c r="A105" s="1">
        <v>12853</v>
      </c>
      <c r="B105" s="1" t="s">
        <v>29</v>
      </c>
      <c r="C105" s="1" t="s">
        <v>14</v>
      </c>
      <c r="D105" s="1">
        <v>442.39999389648398</v>
      </c>
      <c r="E105" s="1">
        <v>357</v>
      </c>
      <c r="F105" s="1" t="s">
        <v>27</v>
      </c>
      <c r="G105" s="3">
        <f t="shared" si="16"/>
        <v>59</v>
      </c>
      <c r="H105">
        <f t="shared" si="14"/>
        <v>12853</v>
      </c>
      <c r="I105">
        <f t="shared" si="15"/>
        <v>1</v>
      </c>
    </row>
    <row r="106" spans="1:9" hidden="1" x14ac:dyDescent="0.3">
      <c r="A106" s="1">
        <v>12944</v>
      </c>
      <c r="B106" s="1" t="s">
        <v>29</v>
      </c>
      <c r="C106" s="1" t="s">
        <v>14</v>
      </c>
      <c r="D106" s="1">
        <v>442.39999389648398</v>
      </c>
      <c r="E106" s="1">
        <v>356.20001220703102</v>
      </c>
      <c r="F106" s="1" t="s">
        <v>27</v>
      </c>
      <c r="G106" s="3">
        <f t="shared" si="16"/>
        <v>91</v>
      </c>
      <c r="H106">
        <f t="shared" si="14"/>
        <v>12944</v>
      </c>
      <c r="I106">
        <f t="shared" si="15"/>
        <v>1</v>
      </c>
    </row>
    <row r="107" spans="1:9" hidden="1" x14ac:dyDescent="0.3">
      <c r="A107" s="1">
        <v>12954</v>
      </c>
      <c r="B107" s="1" t="s">
        <v>29</v>
      </c>
      <c r="C107" s="1" t="s">
        <v>14</v>
      </c>
      <c r="D107" s="1">
        <v>440.80001831054602</v>
      </c>
      <c r="E107" s="1">
        <v>355.39999389648398</v>
      </c>
      <c r="F107" s="1" t="s">
        <v>27</v>
      </c>
      <c r="G107" s="3">
        <f t="shared" si="16"/>
        <v>10</v>
      </c>
      <c r="H107">
        <f t="shared" si="14"/>
        <v>12954</v>
      </c>
      <c r="I107">
        <f t="shared" si="15"/>
        <v>1</v>
      </c>
    </row>
    <row r="108" spans="1:9" hidden="1" x14ac:dyDescent="0.3">
      <c r="A108" s="1">
        <v>12975</v>
      </c>
      <c r="B108" s="1" t="s">
        <v>29</v>
      </c>
      <c r="C108" s="1" t="s">
        <v>14</v>
      </c>
      <c r="D108" s="1">
        <v>438.39999389648398</v>
      </c>
      <c r="E108" s="1">
        <v>353</v>
      </c>
      <c r="F108" s="1" t="s">
        <v>27</v>
      </c>
      <c r="G108" s="3">
        <f t="shared" si="16"/>
        <v>21</v>
      </c>
      <c r="H108">
        <f t="shared" si="14"/>
        <v>12975</v>
      </c>
      <c r="I108">
        <f t="shared" si="15"/>
        <v>1</v>
      </c>
    </row>
    <row r="109" spans="1:9" hidden="1" x14ac:dyDescent="0.3">
      <c r="A109" s="1">
        <v>12989</v>
      </c>
      <c r="B109" s="1" t="s">
        <v>29</v>
      </c>
      <c r="C109" s="1" t="s">
        <v>14</v>
      </c>
      <c r="D109" s="1">
        <v>432</v>
      </c>
      <c r="E109" s="1">
        <v>349.80001831054602</v>
      </c>
      <c r="F109" s="1" t="s">
        <v>27</v>
      </c>
      <c r="G109" s="3">
        <f t="shared" si="16"/>
        <v>14</v>
      </c>
      <c r="H109">
        <f t="shared" si="14"/>
        <v>12989</v>
      </c>
      <c r="I109">
        <f t="shared" si="15"/>
        <v>1</v>
      </c>
    </row>
    <row r="110" spans="1:9" hidden="1" x14ac:dyDescent="0.3">
      <c r="A110" s="1">
        <v>13010</v>
      </c>
      <c r="B110" s="1" t="s">
        <v>29</v>
      </c>
      <c r="C110" s="1" t="s">
        <v>14</v>
      </c>
      <c r="D110" s="1">
        <v>421.600006103515</v>
      </c>
      <c r="E110" s="1">
        <v>348.20001220703102</v>
      </c>
      <c r="F110" s="1" t="s">
        <v>27</v>
      </c>
      <c r="G110" s="3">
        <f t="shared" si="16"/>
        <v>21</v>
      </c>
      <c r="H110">
        <f t="shared" si="14"/>
        <v>13010</v>
      </c>
      <c r="I110">
        <f t="shared" si="15"/>
        <v>1</v>
      </c>
    </row>
    <row r="111" spans="1:9" hidden="1" x14ac:dyDescent="0.3">
      <c r="A111" s="1">
        <v>13025</v>
      </c>
      <c r="B111" s="1" t="s">
        <v>29</v>
      </c>
      <c r="C111" s="1" t="s">
        <v>14</v>
      </c>
      <c r="D111" s="1">
        <v>407.20001220703102</v>
      </c>
      <c r="E111" s="1">
        <v>348.20001220703102</v>
      </c>
      <c r="F111" s="1" t="s">
        <v>27</v>
      </c>
      <c r="G111" s="3">
        <f t="shared" si="16"/>
        <v>15</v>
      </c>
      <c r="H111">
        <f t="shared" si="14"/>
        <v>13025</v>
      </c>
      <c r="I111">
        <f t="shared" si="15"/>
        <v>1</v>
      </c>
    </row>
    <row r="112" spans="1:9" hidden="1" x14ac:dyDescent="0.3">
      <c r="A112" s="1">
        <v>13042</v>
      </c>
      <c r="B112" s="1" t="s">
        <v>29</v>
      </c>
      <c r="C112" s="1" t="s">
        <v>14</v>
      </c>
      <c r="D112" s="1">
        <v>392</v>
      </c>
      <c r="E112" s="1">
        <v>350.600006103515</v>
      </c>
      <c r="F112" s="1" t="s">
        <v>27</v>
      </c>
      <c r="G112" s="3">
        <f t="shared" si="16"/>
        <v>17</v>
      </c>
      <c r="H112">
        <f t="shared" si="14"/>
        <v>13042</v>
      </c>
      <c r="I112">
        <f t="shared" si="15"/>
        <v>1</v>
      </c>
    </row>
    <row r="113" spans="1:9" hidden="1" x14ac:dyDescent="0.3">
      <c r="A113" s="1">
        <v>13060</v>
      </c>
      <c r="B113" s="1" t="s">
        <v>29</v>
      </c>
      <c r="C113" s="1" t="s">
        <v>14</v>
      </c>
      <c r="D113" s="1">
        <v>376.80001831054602</v>
      </c>
      <c r="E113" s="1">
        <v>355.39999389648398</v>
      </c>
      <c r="F113" s="1" t="s">
        <v>27</v>
      </c>
      <c r="G113" s="3">
        <f t="shared" si="16"/>
        <v>18</v>
      </c>
      <c r="H113">
        <f t="shared" si="14"/>
        <v>13060</v>
      </c>
      <c r="I113">
        <f t="shared" si="15"/>
        <v>1</v>
      </c>
    </row>
    <row r="114" spans="1:9" hidden="1" x14ac:dyDescent="0.3">
      <c r="A114" s="1">
        <v>13070</v>
      </c>
      <c r="B114" s="1" t="s">
        <v>29</v>
      </c>
      <c r="C114" s="1" t="s">
        <v>14</v>
      </c>
      <c r="D114" s="1">
        <v>364.80001831054602</v>
      </c>
      <c r="E114" s="1">
        <v>358.600006103515</v>
      </c>
      <c r="F114" s="1" t="s">
        <v>27</v>
      </c>
      <c r="G114" s="3">
        <f t="shared" si="16"/>
        <v>10</v>
      </c>
      <c r="H114">
        <f t="shared" si="14"/>
        <v>13070</v>
      </c>
      <c r="I114">
        <f t="shared" si="15"/>
        <v>1</v>
      </c>
    </row>
    <row r="115" spans="1:9" hidden="1" x14ac:dyDescent="0.3">
      <c r="A115" s="1">
        <v>13090</v>
      </c>
      <c r="B115" s="1" t="s">
        <v>29</v>
      </c>
      <c r="C115" s="1" t="s">
        <v>14</v>
      </c>
      <c r="D115" s="1">
        <v>350.39999389648398</v>
      </c>
      <c r="E115" s="1">
        <v>362.600006103515</v>
      </c>
      <c r="F115" s="1" t="s">
        <v>27</v>
      </c>
      <c r="G115" s="3">
        <f t="shared" si="16"/>
        <v>20</v>
      </c>
      <c r="H115">
        <f t="shared" si="14"/>
        <v>13090</v>
      </c>
      <c r="I115">
        <f t="shared" si="15"/>
        <v>1</v>
      </c>
    </row>
    <row r="116" spans="1:9" hidden="1" x14ac:dyDescent="0.3">
      <c r="A116" s="1">
        <v>13110</v>
      </c>
      <c r="B116" s="1" t="s">
        <v>29</v>
      </c>
      <c r="C116" s="1" t="s">
        <v>14</v>
      </c>
      <c r="D116" s="1">
        <v>339.20001220703102</v>
      </c>
      <c r="E116" s="1">
        <v>365</v>
      </c>
      <c r="F116" s="1" t="s">
        <v>27</v>
      </c>
      <c r="G116" s="3">
        <f t="shared" si="16"/>
        <v>20</v>
      </c>
      <c r="H116">
        <f t="shared" si="14"/>
        <v>13110</v>
      </c>
      <c r="I116">
        <f t="shared" si="15"/>
        <v>1</v>
      </c>
    </row>
    <row r="117" spans="1:9" hidden="1" x14ac:dyDescent="0.3">
      <c r="A117" s="1">
        <v>13124</v>
      </c>
      <c r="B117" s="1" t="s">
        <v>29</v>
      </c>
      <c r="C117" s="1" t="s">
        <v>14</v>
      </c>
      <c r="D117" s="1">
        <v>328.80001831054602</v>
      </c>
      <c r="E117" s="1">
        <v>366.600006103515</v>
      </c>
      <c r="F117" s="1" t="s">
        <v>27</v>
      </c>
      <c r="G117" s="3">
        <f t="shared" si="16"/>
        <v>14</v>
      </c>
      <c r="H117">
        <f t="shared" si="14"/>
        <v>13124</v>
      </c>
      <c r="I117">
        <f t="shared" si="15"/>
        <v>1</v>
      </c>
    </row>
    <row r="118" spans="1:9" hidden="1" x14ac:dyDescent="0.3">
      <c r="A118" s="1">
        <v>13142</v>
      </c>
      <c r="B118" s="1" t="s">
        <v>29</v>
      </c>
      <c r="C118" s="1" t="s">
        <v>14</v>
      </c>
      <c r="D118" s="1">
        <v>321.600006103515</v>
      </c>
      <c r="E118" s="1">
        <v>368.20001220703102</v>
      </c>
      <c r="F118" s="1" t="s">
        <v>27</v>
      </c>
      <c r="G118" s="3">
        <f t="shared" si="16"/>
        <v>18</v>
      </c>
      <c r="H118">
        <f t="shared" si="14"/>
        <v>13142</v>
      </c>
      <c r="I118">
        <f t="shared" si="15"/>
        <v>1</v>
      </c>
    </row>
    <row r="119" spans="1:9" hidden="1" x14ac:dyDescent="0.3">
      <c r="A119" s="1">
        <v>13159</v>
      </c>
      <c r="B119" s="1" t="s">
        <v>29</v>
      </c>
      <c r="C119" s="1" t="s">
        <v>14</v>
      </c>
      <c r="D119" s="1">
        <v>313.600006103515</v>
      </c>
      <c r="E119" s="1">
        <v>368.20001220703102</v>
      </c>
      <c r="F119" s="1" t="s">
        <v>27</v>
      </c>
      <c r="G119" s="3">
        <f t="shared" si="16"/>
        <v>17</v>
      </c>
      <c r="H119">
        <f t="shared" si="14"/>
        <v>13159</v>
      </c>
      <c r="I119">
        <f t="shared" si="15"/>
        <v>1</v>
      </c>
    </row>
    <row r="120" spans="1:9" hidden="1" x14ac:dyDescent="0.3">
      <c r="A120" s="1">
        <v>13170</v>
      </c>
      <c r="B120" s="1" t="s">
        <v>29</v>
      </c>
      <c r="C120" s="1" t="s">
        <v>14</v>
      </c>
      <c r="D120" s="1">
        <v>311.20001220703102</v>
      </c>
      <c r="E120" s="1">
        <v>368.20001220703102</v>
      </c>
      <c r="F120" s="1" t="s">
        <v>27</v>
      </c>
      <c r="G120" s="3">
        <f t="shared" si="16"/>
        <v>11</v>
      </c>
      <c r="H120">
        <f t="shared" si="14"/>
        <v>13170</v>
      </c>
      <c r="I120">
        <f t="shared" si="15"/>
        <v>1</v>
      </c>
    </row>
    <row r="121" spans="1:9" hidden="1" x14ac:dyDescent="0.3">
      <c r="A121" s="1">
        <v>13190</v>
      </c>
      <c r="B121" s="1" t="s">
        <v>29</v>
      </c>
      <c r="C121" s="1" t="s">
        <v>14</v>
      </c>
      <c r="D121" s="1">
        <v>308</v>
      </c>
      <c r="E121" s="1">
        <v>368.20001220703102</v>
      </c>
      <c r="F121" s="1" t="s">
        <v>27</v>
      </c>
      <c r="G121" s="3">
        <f t="shared" si="16"/>
        <v>20</v>
      </c>
      <c r="H121">
        <f t="shared" si="14"/>
        <v>13190</v>
      </c>
      <c r="I121">
        <f t="shared" si="15"/>
        <v>1</v>
      </c>
    </row>
    <row r="122" spans="1:9" hidden="1" x14ac:dyDescent="0.3">
      <c r="A122" s="1">
        <v>13205</v>
      </c>
      <c r="B122" s="1" t="s">
        <v>29</v>
      </c>
      <c r="C122" s="1" t="s">
        <v>14</v>
      </c>
      <c r="D122" s="1">
        <v>304</v>
      </c>
      <c r="E122" s="1">
        <v>368.20001220703102</v>
      </c>
      <c r="F122" s="1" t="s">
        <v>27</v>
      </c>
      <c r="G122" s="3">
        <f t="shared" si="16"/>
        <v>15</v>
      </c>
      <c r="H122">
        <f t="shared" si="14"/>
        <v>13205</v>
      </c>
      <c r="I122">
        <f t="shared" si="15"/>
        <v>1</v>
      </c>
    </row>
    <row r="123" spans="1:9" hidden="1" x14ac:dyDescent="0.3">
      <c r="A123" s="1">
        <v>13225</v>
      </c>
      <c r="B123" s="1" t="s">
        <v>29</v>
      </c>
      <c r="C123" s="1" t="s">
        <v>14</v>
      </c>
      <c r="D123" s="1">
        <v>300.80001831054602</v>
      </c>
      <c r="E123" s="1">
        <v>368.20001220703102</v>
      </c>
      <c r="F123" s="1" t="s">
        <v>27</v>
      </c>
      <c r="G123" s="3">
        <f t="shared" si="16"/>
        <v>20</v>
      </c>
      <c r="H123">
        <f t="shared" si="14"/>
        <v>13225</v>
      </c>
      <c r="I123">
        <f t="shared" si="15"/>
        <v>1</v>
      </c>
    </row>
    <row r="124" spans="1:9" hidden="1" x14ac:dyDescent="0.3">
      <c r="A124" s="1">
        <v>13244</v>
      </c>
      <c r="B124" s="1" t="s">
        <v>29</v>
      </c>
      <c r="C124" s="1" t="s">
        <v>14</v>
      </c>
      <c r="D124" s="1">
        <v>299.20001220703102</v>
      </c>
      <c r="E124" s="1">
        <v>368.20001220703102</v>
      </c>
      <c r="F124" s="1" t="s">
        <v>27</v>
      </c>
      <c r="G124" s="3">
        <f t="shared" si="16"/>
        <v>19</v>
      </c>
      <c r="H124">
        <f t="shared" si="14"/>
        <v>13244</v>
      </c>
      <c r="I124">
        <f t="shared" si="15"/>
        <v>1</v>
      </c>
    </row>
    <row r="125" spans="1:9" hidden="1" x14ac:dyDescent="0.3">
      <c r="A125" s="1">
        <v>13259</v>
      </c>
      <c r="B125" s="1" t="s">
        <v>29</v>
      </c>
      <c r="C125" s="1" t="s">
        <v>14</v>
      </c>
      <c r="D125" s="1">
        <v>296.80001831054602</v>
      </c>
      <c r="E125" s="1">
        <v>368.20001220703102</v>
      </c>
      <c r="F125" s="1" t="s">
        <v>27</v>
      </c>
      <c r="G125" s="3">
        <f t="shared" si="16"/>
        <v>15</v>
      </c>
      <c r="H125">
        <f t="shared" si="14"/>
        <v>13259</v>
      </c>
      <c r="I125">
        <f t="shared" si="15"/>
        <v>1</v>
      </c>
    </row>
    <row r="126" spans="1:9" hidden="1" x14ac:dyDescent="0.3">
      <c r="A126" s="1">
        <v>13269</v>
      </c>
      <c r="B126" s="1" t="s">
        <v>29</v>
      </c>
      <c r="C126" s="1" t="s">
        <v>14</v>
      </c>
      <c r="D126" s="1">
        <v>295.20001220703102</v>
      </c>
      <c r="E126" s="1">
        <v>368.20001220703102</v>
      </c>
      <c r="F126" s="1" t="s">
        <v>27</v>
      </c>
      <c r="G126" s="3">
        <f t="shared" si="16"/>
        <v>10</v>
      </c>
      <c r="H126">
        <f t="shared" si="14"/>
        <v>13269</v>
      </c>
      <c r="I126">
        <f t="shared" si="15"/>
        <v>1</v>
      </c>
    </row>
    <row r="127" spans="1:9" hidden="1" x14ac:dyDescent="0.3">
      <c r="A127" s="1">
        <v>13289</v>
      </c>
      <c r="B127" s="1" t="s">
        <v>29</v>
      </c>
      <c r="C127" s="1" t="s">
        <v>14</v>
      </c>
      <c r="D127" s="1">
        <v>293.600006103515</v>
      </c>
      <c r="E127" s="1">
        <v>368.20001220703102</v>
      </c>
      <c r="F127" s="1" t="s">
        <v>27</v>
      </c>
      <c r="G127" s="3">
        <f t="shared" si="16"/>
        <v>20</v>
      </c>
      <c r="H127">
        <f t="shared" si="14"/>
        <v>13289</v>
      </c>
      <c r="I127">
        <f t="shared" si="15"/>
        <v>1</v>
      </c>
    </row>
    <row r="128" spans="1:9" hidden="1" x14ac:dyDescent="0.3">
      <c r="A128" s="1">
        <v>13304</v>
      </c>
      <c r="B128" s="1" t="s">
        <v>29</v>
      </c>
      <c r="C128" s="1" t="s">
        <v>14</v>
      </c>
      <c r="D128" s="1">
        <v>291.20001220703102</v>
      </c>
      <c r="E128" s="1">
        <v>368.20001220703102</v>
      </c>
      <c r="F128" s="1" t="s">
        <v>27</v>
      </c>
      <c r="G128" s="3">
        <f t="shared" si="16"/>
        <v>15</v>
      </c>
      <c r="H128">
        <f t="shared" si="14"/>
        <v>13304</v>
      </c>
      <c r="I128">
        <f t="shared" si="15"/>
        <v>1</v>
      </c>
    </row>
    <row r="129" spans="1:9" hidden="1" x14ac:dyDescent="0.3">
      <c r="A129" s="1">
        <v>13325</v>
      </c>
      <c r="B129" s="1" t="s">
        <v>29</v>
      </c>
      <c r="C129" s="1" t="s">
        <v>14</v>
      </c>
      <c r="D129" s="1">
        <v>288.80001831054602</v>
      </c>
      <c r="E129" s="1">
        <v>368.20001220703102</v>
      </c>
      <c r="F129" s="1" t="s">
        <v>27</v>
      </c>
      <c r="G129" s="3">
        <f t="shared" si="16"/>
        <v>21</v>
      </c>
      <c r="H129">
        <f t="shared" si="14"/>
        <v>13325</v>
      </c>
      <c r="I129">
        <f t="shared" si="15"/>
        <v>1</v>
      </c>
    </row>
    <row r="130" spans="1:9" hidden="1" x14ac:dyDescent="0.3">
      <c r="A130" s="1">
        <v>13339</v>
      </c>
      <c r="B130" s="1" t="s">
        <v>29</v>
      </c>
      <c r="C130" s="1" t="s">
        <v>14</v>
      </c>
      <c r="D130" s="1">
        <v>287.20001220703102</v>
      </c>
      <c r="E130" s="1">
        <v>368.20001220703102</v>
      </c>
      <c r="F130" s="1" t="s">
        <v>27</v>
      </c>
      <c r="G130" s="3">
        <f t="shared" si="16"/>
        <v>14</v>
      </c>
      <c r="H130">
        <f t="shared" si="14"/>
        <v>13339</v>
      </c>
      <c r="I130">
        <f t="shared" si="15"/>
        <v>1</v>
      </c>
    </row>
    <row r="131" spans="1:9" hidden="1" x14ac:dyDescent="0.3">
      <c r="A131" s="1">
        <v>13359</v>
      </c>
      <c r="B131" s="1" t="s">
        <v>29</v>
      </c>
      <c r="C131" s="1" t="s">
        <v>14</v>
      </c>
      <c r="D131" s="1">
        <v>284.80001831054602</v>
      </c>
      <c r="E131" s="1">
        <v>367.39999389648398</v>
      </c>
      <c r="F131" s="1" t="s">
        <v>27</v>
      </c>
      <c r="G131" s="3">
        <f t="shared" si="16"/>
        <v>20</v>
      </c>
      <c r="H131">
        <f t="shared" si="14"/>
        <v>13359</v>
      </c>
      <c r="I131">
        <f t="shared" si="15"/>
        <v>1</v>
      </c>
    </row>
    <row r="132" spans="1:9" hidden="1" x14ac:dyDescent="0.3">
      <c r="A132" s="1">
        <v>13375</v>
      </c>
      <c r="B132" s="1" t="s">
        <v>29</v>
      </c>
      <c r="C132" s="1" t="s">
        <v>14</v>
      </c>
      <c r="D132" s="1">
        <v>283.20001220703102</v>
      </c>
      <c r="E132" s="1">
        <v>366.600006103515</v>
      </c>
      <c r="F132" s="1" t="s">
        <v>27</v>
      </c>
      <c r="G132" s="3">
        <f t="shared" si="16"/>
        <v>16</v>
      </c>
      <c r="H132">
        <f t="shared" si="14"/>
        <v>13375</v>
      </c>
      <c r="I132">
        <f t="shared" si="15"/>
        <v>1</v>
      </c>
    </row>
    <row r="133" spans="1:9" hidden="1" x14ac:dyDescent="0.3">
      <c r="A133" s="1">
        <v>13384</v>
      </c>
      <c r="B133" s="1" t="s">
        <v>29</v>
      </c>
      <c r="C133" s="1" t="s">
        <v>14</v>
      </c>
      <c r="D133" s="1">
        <v>281.600006103515</v>
      </c>
      <c r="E133" s="1">
        <v>365</v>
      </c>
      <c r="F133" s="1" t="s">
        <v>27</v>
      </c>
      <c r="G133" s="3">
        <f t="shared" si="16"/>
        <v>9</v>
      </c>
      <c r="H133">
        <f t="shared" si="14"/>
        <v>13384</v>
      </c>
      <c r="I133">
        <f t="shared" si="15"/>
        <v>1</v>
      </c>
    </row>
    <row r="134" spans="1:9" hidden="1" x14ac:dyDescent="0.3">
      <c r="A134" s="1">
        <v>13395</v>
      </c>
      <c r="B134" s="1" t="s">
        <v>30</v>
      </c>
      <c r="C134" s="1" t="s">
        <v>14</v>
      </c>
      <c r="D134" s="1">
        <v>281.600006103515</v>
      </c>
      <c r="E134" s="1">
        <v>365</v>
      </c>
      <c r="F134" s="1" t="s">
        <v>27</v>
      </c>
      <c r="G134" s="3">
        <f t="shared" si="16"/>
        <v>11</v>
      </c>
      <c r="H134">
        <f t="shared" si="14"/>
        <v>13395</v>
      </c>
      <c r="I134">
        <f t="shared" si="15"/>
        <v>1</v>
      </c>
    </row>
    <row r="135" spans="1:9" hidden="1" x14ac:dyDescent="0.3">
      <c r="A135" s="1">
        <v>15864</v>
      </c>
      <c r="B135" s="1" t="s">
        <v>28</v>
      </c>
      <c r="C135" s="1" t="s">
        <v>19</v>
      </c>
      <c r="D135" s="1">
        <v>1392.80004882812</v>
      </c>
      <c r="E135" s="1">
        <v>621</v>
      </c>
      <c r="F135" s="1" t="s">
        <v>27</v>
      </c>
      <c r="G135" s="3">
        <f t="shared" si="16"/>
        <v>2469</v>
      </c>
      <c r="H135">
        <f t="shared" si="14"/>
        <v>15864</v>
      </c>
      <c r="I135">
        <f t="shared" si="15"/>
        <v>1</v>
      </c>
    </row>
    <row r="136" spans="1:9" hidden="1" x14ac:dyDescent="0.3">
      <c r="A136" s="1">
        <v>16013</v>
      </c>
      <c r="B136" s="1" t="s">
        <v>29</v>
      </c>
      <c r="C136" s="1" t="s">
        <v>19</v>
      </c>
      <c r="D136" s="1">
        <v>1392</v>
      </c>
      <c r="E136" s="1">
        <v>621</v>
      </c>
      <c r="F136" s="1" t="s">
        <v>27</v>
      </c>
      <c r="G136" s="3">
        <f t="shared" si="16"/>
        <v>149</v>
      </c>
      <c r="H136">
        <f t="shared" si="14"/>
        <v>16013</v>
      </c>
      <c r="I136">
        <f t="shared" si="15"/>
        <v>1</v>
      </c>
    </row>
    <row r="137" spans="1:9" hidden="1" x14ac:dyDescent="0.3">
      <c r="A137" s="1">
        <v>16022</v>
      </c>
      <c r="B137" s="1" t="s">
        <v>29</v>
      </c>
      <c r="C137" s="1" t="s">
        <v>19</v>
      </c>
      <c r="D137" s="1">
        <v>1380</v>
      </c>
      <c r="E137" s="1">
        <v>621</v>
      </c>
      <c r="F137" s="1" t="s">
        <v>27</v>
      </c>
      <c r="G137" s="3">
        <f t="shared" si="16"/>
        <v>9</v>
      </c>
      <c r="H137">
        <f t="shared" si="14"/>
        <v>16022</v>
      </c>
      <c r="I137">
        <f t="shared" si="15"/>
        <v>1</v>
      </c>
    </row>
    <row r="138" spans="1:9" hidden="1" x14ac:dyDescent="0.3">
      <c r="A138" s="1">
        <v>16037</v>
      </c>
      <c r="B138" s="1" t="s">
        <v>29</v>
      </c>
      <c r="C138" s="1" t="s">
        <v>19</v>
      </c>
      <c r="D138" s="1">
        <v>1340</v>
      </c>
      <c r="E138" s="1">
        <v>621</v>
      </c>
      <c r="F138" s="1" t="s">
        <v>27</v>
      </c>
      <c r="G138" s="3">
        <f t="shared" si="16"/>
        <v>15</v>
      </c>
      <c r="H138">
        <f t="shared" si="14"/>
        <v>16037</v>
      </c>
      <c r="I138">
        <f t="shared" si="15"/>
        <v>1</v>
      </c>
    </row>
    <row r="139" spans="1:9" hidden="1" x14ac:dyDescent="0.3">
      <c r="A139" s="1">
        <v>16057</v>
      </c>
      <c r="B139" s="1" t="s">
        <v>29</v>
      </c>
      <c r="C139" s="1" t="s">
        <v>19</v>
      </c>
      <c r="D139" s="1">
        <v>1285.59997558593</v>
      </c>
      <c r="E139" s="1">
        <v>614.60003662109295</v>
      </c>
      <c r="F139" s="1" t="s">
        <v>27</v>
      </c>
      <c r="G139" s="3">
        <f t="shared" si="16"/>
        <v>20</v>
      </c>
      <c r="H139">
        <f t="shared" si="14"/>
        <v>16057</v>
      </c>
      <c r="I139">
        <f t="shared" si="15"/>
        <v>1</v>
      </c>
    </row>
    <row r="140" spans="1:9" hidden="1" x14ac:dyDescent="0.3">
      <c r="A140" s="1">
        <v>16073</v>
      </c>
      <c r="B140" s="1" t="s">
        <v>29</v>
      </c>
      <c r="C140" s="1" t="s">
        <v>19</v>
      </c>
      <c r="D140" s="1">
        <v>1217.59997558593</v>
      </c>
      <c r="E140" s="1">
        <v>599.40002441406205</v>
      </c>
      <c r="F140" s="1" t="s">
        <v>27</v>
      </c>
      <c r="G140" s="3">
        <f t="shared" si="16"/>
        <v>16</v>
      </c>
      <c r="H140">
        <f t="shared" si="14"/>
        <v>16073</v>
      </c>
      <c r="I140">
        <f t="shared" si="15"/>
        <v>1</v>
      </c>
    </row>
    <row r="141" spans="1:9" hidden="1" x14ac:dyDescent="0.3">
      <c r="A141" s="1">
        <v>16092</v>
      </c>
      <c r="B141" s="1" t="s">
        <v>29</v>
      </c>
      <c r="C141" s="1" t="s">
        <v>19</v>
      </c>
      <c r="D141" s="1">
        <v>1144.80004882812</v>
      </c>
      <c r="E141" s="1">
        <v>577</v>
      </c>
      <c r="F141" s="1" t="s">
        <v>27</v>
      </c>
      <c r="G141" s="3">
        <f t="shared" si="16"/>
        <v>19</v>
      </c>
      <c r="H141">
        <f t="shared" si="14"/>
        <v>16092</v>
      </c>
      <c r="I141">
        <f t="shared" si="15"/>
        <v>1</v>
      </c>
    </row>
    <row r="142" spans="1:9" hidden="1" x14ac:dyDescent="0.3">
      <c r="A142" s="1">
        <v>16107</v>
      </c>
      <c r="B142" s="1" t="s">
        <v>29</v>
      </c>
      <c r="C142" s="1" t="s">
        <v>19</v>
      </c>
      <c r="D142" s="1">
        <v>1079.20007324218</v>
      </c>
      <c r="E142" s="1">
        <v>546.60003662109295</v>
      </c>
      <c r="F142" s="1" t="s">
        <v>27</v>
      </c>
      <c r="G142" s="3">
        <f t="shared" si="16"/>
        <v>15</v>
      </c>
      <c r="H142">
        <f t="shared" si="14"/>
        <v>16107</v>
      </c>
      <c r="I142">
        <f t="shared" si="15"/>
        <v>1</v>
      </c>
    </row>
    <row r="143" spans="1:9" hidden="1" x14ac:dyDescent="0.3">
      <c r="A143" s="1">
        <v>16125</v>
      </c>
      <c r="B143" s="1" t="s">
        <v>29</v>
      </c>
      <c r="C143" s="1" t="s">
        <v>19</v>
      </c>
      <c r="D143" s="1">
        <v>1008.79998779296</v>
      </c>
      <c r="E143" s="1">
        <v>508.20001220703102</v>
      </c>
      <c r="F143" s="1" t="s">
        <v>27</v>
      </c>
      <c r="G143" s="3">
        <f t="shared" si="16"/>
        <v>18</v>
      </c>
      <c r="H143">
        <f t="shared" si="14"/>
        <v>16125</v>
      </c>
      <c r="I143">
        <f t="shared" si="15"/>
        <v>1</v>
      </c>
    </row>
    <row r="144" spans="1:9" hidden="1" x14ac:dyDescent="0.3">
      <c r="A144" s="1">
        <v>16143</v>
      </c>
      <c r="B144" s="1" t="s">
        <v>29</v>
      </c>
      <c r="C144" s="1" t="s">
        <v>19</v>
      </c>
      <c r="D144" s="1">
        <v>941.60003662109295</v>
      </c>
      <c r="E144" s="1">
        <v>465</v>
      </c>
      <c r="F144" s="1" t="s">
        <v>27</v>
      </c>
      <c r="G144" s="3">
        <f t="shared" si="16"/>
        <v>18</v>
      </c>
      <c r="H144">
        <f t="shared" si="14"/>
        <v>16143</v>
      </c>
      <c r="I144">
        <f t="shared" si="15"/>
        <v>1</v>
      </c>
    </row>
    <row r="145" spans="1:9" hidden="1" x14ac:dyDescent="0.3">
      <c r="A145" s="1">
        <v>16153</v>
      </c>
      <c r="B145" s="1" t="s">
        <v>29</v>
      </c>
      <c r="C145" s="1" t="s">
        <v>19</v>
      </c>
      <c r="D145" s="1">
        <v>911.20001220703102</v>
      </c>
      <c r="E145" s="1">
        <v>442.60006713867102</v>
      </c>
      <c r="F145" s="1" t="s">
        <v>27</v>
      </c>
      <c r="G145" s="3">
        <f t="shared" si="16"/>
        <v>10</v>
      </c>
      <c r="H145">
        <f t="shared" si="14"/>
        <v>16153</v>
      </c>
      <c r="I145">
        <f t="shared" si="15"/>
        <v>1</v>
      </c>
    </row>
    <row r="146" spans="1:9" hidden="1" x14ac:dyDescent="0.3">
      <c r="A146" s="1">
        <v>16172</v>
      </c>
      <c r="B146" s="1" t="s">
        <v>29</v>
      </c>
      <c r="C146" s="1" t="s">
        <v>19</v>
      </c>
      <c r="D146" s="1">
        <v>880.79998779296795</v>
      </c>
      <c r="E146" s="1">
        <v>419.39999389648398</v>
      </c>
      <c r="F146" s="1" t="s">
        <v>27</v>
      </c>
      <c r="G146" s="3">
        <f t="shared" si="16"/>
        <v>19</v>
      </c>
      <c r="H146">
        <f t="shared" ref="H146:H209" si="17">INT(A146)</f>
        <v>16172</v>
      </c>
      <c r="I146">
        <f t="shared" ref="I146:I209" si="18">IF(H146=A146,1,0)</f>
        <v>1</v>
      </c>
    </row>
    <row r="147" spans="1:9" hidden="1" x14ac:dyDescent="0.3">
      <c r="A147" s="1">
        <v>16192</v>
      </c>
      <c r="B147" s="1" t="s">
        <v>29</v>
      </c>
      <c r="C147" s="1" t="s">
        <v>19</v>
      </c>
      <c r="D147" s="1">
        <v>867.20001220703102</v>
      </c>
      <c r="E147" s="1">
        <v>411.39999389648398</v>
      </c>
      <c r="F147" s="1" t="s">
        <v>27</v>
      </c>
      <c r="G147" s="3">
        <f t="shared" ref="G147:G210" si="19">A147-A146</f>
        <v>20</v>
      </c>
      <c r="H147">
        <f t="shared" si="17"/>
        <v>16192</v>
      </c>
      <c r="I147">
        <f t="shared" si="18"/>
        <v>1</v>
      </c>
    </row>
    <row r="148" spans="1:9" hidden="1" x14ac:dyDescent="0.3">
      <c r="A148" s="1">
        <v>16207</v>
      </c>
      <c r="B148" s="1" t="s">
        <v>29</v>
      </c>
      <c r="C148" s="1" t="s">
        <v>19</v>
      </c>
      <c r="D148" s="1">
        <v>860</v>
      </c>
      <c r="E148" s="1">
        <v>409</v>
      </c>
      <c r="F148" s="1" t="s">
        <v>27</v>
      </c>
      <c r="G148" s="3">
        <f t="shared" si="19"/>
        <v>15</v>
      </c>
      <c r="H148">
        <f t="shared" si="17"/>
        <v>16207</v>
      </c>
      <c r="I148">
        <f t="shared" si="18"/>
        <v>1</v>
      </c>
    </row>
    <row r="149" spans="1:9" hidden="1" x14ac:dyDescent="0.3">
      <c r="A149" s="1">
        <v>16225</v>
      </c>
      <c r="B149" s="1" t="s">
        <v>29</v>
      </c>
      <c r="C149" s="1" t="s">
        <v>19</v>
      </c>
      <c r="D149" s="1">
        <v>856.79998779296795</v>
      </c>
      <c r="E149" s="1">
        <v>407.39999389648398</v>
      </c>
      <c r="F149" s="1" t="s">
        <v>27</v>
      </c>
      <c r="G149" s="3">
        <f t="shared" si="19"/>
        <v>18</v>
      </c>
      <c r="H149">
        <f t="shared" si="17"/>
        <v>16225</v>
      </c>
      <c r="I149">
        <f t="shared" si="18"/>
        <v>1</v>
      </c>
    </row>
    <row r="150" spans="1:9" hidden="1" x14ac:dyDescent="0.3">
      <c r="A150" s="1">
        <v>16242</v>
      </c>
      <c r="B150" s="1" t="s">
        <v>29</v>
      </c>
      <c r="C150" s="1" t="s">
        <v>19</v>
      </c>
      <c r="D150" s="1">
        <v>855.20001220703102</v>
      </c>
      <c r="E150" s="1">
        <v>407.39999389648398</v>
      </c>
      <c r="F150" s="1" t="s">
        <v>27</v>
      </c>
      <c r="G150" s="3">
        <f t="shared" si="19"/>
        <v>17</v>
      </c>
      <c r="H150">
        <f t="shared" si="17"/>
        <v>16242</v>
      </c>
      <c r="I150">
        <f t="shared" si="18"/>
        <v>1</v>
      </c>
    </row>
    <row r="151" spans="1:9" hidden="1" x14ac:dyDescent="0.3">
      <c r="A151" s="1">
        <v>16259</v>
      </c>
      <c r="B151" s="1" t="s">
        <v>29</v>
      </c>
      <c r="C151" s="1" t="s">
        <v>19</v>
      </c>
      <c r="D151" s="1">
        <v>852.79998779296795</v>
      </c>
      <c r="E151" s="1">
        <v>406.600006103515</v>
      </c>
      <c r="F151" s="1" t="s">
        <v>27</v>
      </c>
      <c r="G151" s="3">
        <f t="shared" si="19"/>
        <v>17</v>
      </c>
      <c r="H151">
        <f t="shared" si="17"/>
        <v>16259</v>
      </c>
      <c r="I151">
        <f t="shared" si="18"/>
        <v>1</v>
      </c>
    </row>
    <row r="152" spans="1:9" hidden="1" x14ac:dyDescent="0.3">
      <c r="A152" s="1">
        <v>16269</v>
      </c>
      <c r="B152" s="1" t="s">
        <v>29</v>
      </c>
      <c r="C152" s="1" t="s">
        <v>19</v>
      </c>
      <c r="D152" s="1">
        <v>850.40002441406205</v>
      </c>
      <c r="E152" s="1">
        <v>405.80001831054602</v>
      </c>
      <c r="F152" s="1" t="s">
        <v>27</v>
      </c>
      <c r="G152" s="3">
        <f t="shared" si="19"/>
        <v>10</v>
      </c>
      <c r="H152">
        <f t="shared" si="17"/>
        <v>16269</v>
      </c>
      <c r="I152">
        <f t="shared" si="18"/>
        <v>1</v>
      </c>
    </row>
    <row r="153" spans="1:9" hidden="1" x14ac:dyDescent="0.3">
      <c r="A153" s="1">
        <v>16288</v>
      </c>
      <c r="B153" s="1" t="s">
        <v>29</v>
      </c>
      <c r="C153" s="1" t="s">
        <v>19</v>
      </c>
      <c r="D153" s="1">
        <v>845.60003662109295</v>
      </c>
      <c r="E153" s="1">
        <v>403.39999389648398</v>
      </c>
      <c r="F153" s="1" t="s">
        <v>27</v>
      </c>
      <c r="G153" s="3">
        <f t="shared" si="19"/>
        <v>19</v>
      </c>
      <c r="H153">
        <f t="shared" si="17"/>
        <v>16288</v>
      </c>
      <c r="I153">
        <f t="shared" si="18"/>
        <v>1</v>
      </c>
    </row>
    <row r="154" spans="1:9" hidden="1" x14ac:dyDescent="0.3">
      <c r="A154" s="1">
        <v>16307</v>
      </c>
      <c r="B154" s="1" t="s">
        <v>29</v>
      </c>
      <c r="C154" s="1" t="s">
        <v>19</v>
      </c>
      <c r="D154" s="1">
        <v>840</v>
      </c>
      <c r="E154" s="1">
        <v>400.20001220703102</v>
      </c>
      <c r="F154" s="1" t="s">
        <v>27</v>
      </c>
      <c r="G154" s="3">
        <f t="shared" si="19"/>
        <v>19</v>
      </c>
      <c r="H154">
        <f t="shared" si="17"/>
        <v>16307</v>
      </c>
      <c r="I154">
        <f t="shared" si="18"/>
        <v>1</v>
      </c>
    </row>
    <row r="155" spans="1:9" hidden="1" x14ac:dyDescent="0.3">
      <c r="A155" s="1">
        <v>16323</v>
      </c>
      <c r="B155" s="1" t="s">
        <v>29</v>
      </c>
      <c r="C155" s="1" t="s">
        <v>19</v>
      </c>
      <c r="D155" s="1">
        <v>835.20001220703102</v>
      </c>
      <c r="E155" s="1">
        <v>397.80001831054602</v>
      </c>
      <c r="F155" s="1" t="s">
        <v>27</v>
      </c>
      <c r="G155" s="3">
        <f t="shared" si="19"/>
        <v>16</v>
      </c>
      <c r="H155">
        <f t="shared" si="17"/>
        <v>16323</v>
      </c>
      <c r="I155">
        <f t="shared" si="18"/>
        <v>1</v>
      </c>
    </row>
    <row r="156" spans="1:9" hidden="1" x14ac:dyDescent="0.3">
      <c r="A156" s="1">
        <v>16343</v>
      </c>
      <c r="B156" s="1" t="s">
        <v>29</v>
      </c>
      <c r="C156" s="1" t="s">
        <v>19</v>
      </c>
      <c r="D156" s="1">
        <v>829.60003662109295</v>
      </c>
      <c r="E156" s="1">
        <v>395.39999389648398</v>
      </c>
      <c r="F156" s="1" t="s">
        <v>27</v>
      </c>
      <c r="G156" s="3">
        <f t="shared" si="19"/>
        <v>20</v>
      </c>
      <c r="H156">
        <f t="shared" si="17"/>
        <v>16343</v>
      </c>
      <c r="I156">
        <f t="shared" si="18"/>
        <v>1</v>
      </c>
    </row>
    <row r="157" spans="1:9" hidden="1" x14ac:dyDescent="0.3">
      <c r="A157" s="1">
        <v>16359</v>
      </c>
      <c r="B157" s="1" t="s">
        <v>29</v>
      </c>
      <c r="C157" s="1" t="s">
        <v>19</v>
      </c>
      <c r="D157" s="1">
        <v>827.20001220703102</v>
      </c>
      <c r="E157" s="1">
        <v>394.600006103515</v>
      </c>
      <c r="F157" s="1" t="s">
        <v>27</v>
      </c>
      <c r="G157" s="3">
        <f t="shared" si="19"/>
        <v>16</v>
      </c>
      <c r="H157">
        <f t="shared" si="17"/>
        <v>16359</v>
      </c>
      <c r="I157">
        <f t="shared" si="18"/>
        <v>1</v>
      </c>
    </row>
    <row r="158" spans="1:9" hidden="1" x14ac:dyDescent="0.3">
      <c r="A158" s="1">
        <v>16369</v>
      </c>
      <c r="B158" s="1" t="s">
        <v>29</v>
      </c>
      <c r="C158" s="1" t="s">
        <v>19</v>
      </c>
      <c r="D158" s="1">
        <v>824.79998779296795</v>
      </c>
      <c r="E158" s="1">
        <v>394.600006103515</v>
      </c>
      <c r="F158" s="1" t="s">
        <v>27</v>
      </c>
      <c r="G158" s="3">
        <f t="shared" si="19"/>
        <v>10</v>
      </c>
      <c r="H158">
        <f t="shared" si="17"/>
        <v>16369</v>
      </c>
      <c r="I158">
        <f t="shared" si="18"/>
        <v>1</v>
      </c>
    </row>
    <row r="159" spans="1:9" hidden="1" x14ac:dyDescent="0.3">
      <c r="A159" s="1">
        <v>16386</v>
      </c>
      <c r="B159" s="1" t="s">
        <v>29</v>
      </c>
      <c r="C159" s="1" t="s">
        <v>19</v>
      </c>
      <c r="D159" s="1">
        <v>822.40002441406205</v>
      </c>
      <c r="E159" s="1">
        <v>393.80001831054602</v>
      </c>
      <c r="F159" s="1" t="s">
        <v>27</v>
      </c>
      <c r="G159" s="3">
        <f t="shared" si="19"/>
        <v>17</v>
      </c>
      <c r="H159">
        <f t="shared" si="17"/>
        <v>16386</v>
      </c>
      <c r="I159">
        <f t="shared" si="18"/>
        <v>1</v>
      </c>
    </row>
    <row r="160" spans="1:9" hidden="1" x14ac:dyDescent="0.3">
      <c r="A160" s="1">
        <v>16405</v>
      </c>
      <c r="B160" s="1" t="s">
        <v>29</v>
      </c>
      <c r="C160" s="1" t="s">
        <v>19</v>
      </c>
      <c r="D160" s="1">
        <v>819.20001220703102</v>
      </c>
      <c r="E160" s="1">
        <v>393.80001831054602</v>
      </c>
      <c r="F160" s="1" t="s">
        <v>27</v>
      </c>
      <c r="G160" s="3">
        <f t="shared" si="19"/>
        <v>19</v>
      </c>
      <c r="H160">
        <f t="shared" si="17"/>
        <v>16405</v>
      </c>
      <c r="I160">
        <f t="shared" si="18"/>
        <v>1</v>
      </c>
    </row>
    <row r="161" spans="1:9" hidden="1" x14ac:dyDescent="0.3">
      <c r="A161" s="1">
        <v>16422</v>
      </c>
      <c r="B161" s="1" t="s">
        <v>29</v>
      </c>
      <c r="C161" s="1" t="s">
        <v>19</v>
      </c>
      <c r="D161" s="1">
        <v>816</v>
      </c>
      <c r="E161" s="1">
        <v>393.80001831054602</v>
      </c>
      <c r="F161" s="1" t="s">
        <v>27</v>
      </c>
      <c r="G161" s="3">
        <f t="shared" si="19"/>
        <v>17</v>
      </c>
      <c r="H161">
        <f t="shared" si="17"/>
        <v>16422</v>
      </c>
      <c r="I161">
        <f t="shared" si="18"/>
        <v>1</v>
      </c>
    </row>
    <row r="162" spans="1:9" hidden="1" x14ac:dyDescent="0.3">
      <c r="A162" s="1">
        <v>16442</v>
      </c>
      <c r="B162" s="1" t="s">
        <v>29</v>
      </c>
      <c r="C162" s="1" t="s">
        <v>19</v>
      </c>
      <c r="D162" s="1">
        <v>809.60003662109295</v>
      </c>
      <c r="E162" s="1">
        <v>391.39999389648398</v>
      </c>
      <c r="F162" s="1" t="s">
        <v>27</v>
      </c>
      <c r="G162" s="3">
        <f t="shared" si="19"/>
        <v>20</v>
      </c>
      <c r="H162">
        <f t="shared" si="17"/>
        <v>16442</v>
      </c>
      <c r="I162">
        <f t="shared" si="18"/>
        <v>1</v>
      </c>
    </row>
    <row r="163" spans="1:9" hidden="1" x14ac:dyDescent="0.3">
      <c r="A163" s="1">
        <v>16458</v>
      </c>
      <c r="B163" s="1" t="s">
        <v>29</v>
      </c>
      <c r="C163" s="1" t="s">
        <v>19</v>
      </c>
      <c r="D163" s="1">
        <v>804</v>
      </c>
      <c r="E163" s="1">
        <v>390.600006103515</v>
      </c>
      <c r="F163" s="1" t="s">
        <v>27</v>
      </c>
      <c r="G163" s="3">
        <f t="shared" si="19"/>
        <v>16</v>
      </c>
      <c r="H163">
        <f t="shared" si="17"/>
        <v>16458</v>
      </c>
      <c r="I163">
        <f t="shared" si="18"/>
        <v>1</v>
      </c>
    </row>
    <row r="164" spans="1:9" hidden="1" x14ac:dyDescent="0.3">
      <c r="A164" s="1">
        <v>16476</v>
      </c>
      <c r="B164" s="1" t="s">
        <v>29</v>
      </c>
      <c r="C164" s="1" t="s">
        <v>19</v>
      </c>
      <c r="D164" s="1">
        <v>796.79998779296795</v>
      </c>
      <c r="E164" s="1">
        <v>387.39999389648398</v>
      </c>
      <c r="F164" s="1" t="s">
        <v>27</v>
      </c>
      <c r="G164" s="3">
        <f t="shared" si="19"/>
        <v>18</v>
      </c>
      <c r="H164">
        <f t="shared" si="17"/>
        <v>16476</v>
      </c>
      <c r="I164">
        <f t="shared" si="18"/>
        <v>1</v>
      </c>
    </row>
    <row r="165" spans="1:9" hidden="1" x14ac:dyDescent="0.3">
      <c r="A165" s="1">
        <v>16487</v>
      </c>
      <c r="B165" s="1" t="s">
        <v>29</v>
      </c>
      <c r="C165" s="1" t="s">
        <v>19</v>
      </c>
      <c r="D165" s="1">
        <v>791.20001220703102</v>
      </c>
      <c r="E165" s="1">
        <v>384.20001220703102</v>
      </c>
      <c r="F165" s="1" t="s">
        <v>27</v>
      </c>
      <c r="G165" s="3">
        <f t="shared" si="19"/>
        <v>11</v>
      </c>
      <c r="H165">
        <f t="shared" si="17"/>
        <v>16487</v>
      </c>
      <c r="I165">
        <f t="shared" si="18"/>
        <v>1</v>
      </c>
    </row>
    <row r="166" spans="1:9" hidden="1" x14ac:dyDescent="0.3">
      <c r="A166" s="1">
        <v>16507</v>
      </c>
      <c r="B166" s="1" t="s">
        <v>29</v>
      </c>
      <c r="C166" s="1" t="s">
        <v>19</v>
      </c>
      <c r="D166" s="1">
        <v>781.60003662109295</v>
      </c>
      <c r="E166" s="1">
        <v>376.20001220703102</v>
      </c>
      <c r="F166" s="1" t="s">
        <v>27</v>
      </c>
      <c r="G166" s="3">
        <f t="shared" si="19"/>
        <v>20</v>
      </c>
      <c r="H166">
        <f t="shared" si="17"/>
        <v>16507</v>
      </c>
      <c r="I166">
        <f t="shared" si="18"/>
        <v>1</v>
      </c>
    </row>
    <row r="167" spans="1:9" hidden="1" x14ac:dyDescent="0.3">
      <c r="A167" s="1">
        <v>16523</v>
      </c>
      <c r="B167" s="1" t="s">
        <v>29</v>
      </c>
      <c r="C167" s="1" t="s">
        <v>19</v>
      </c>
      <c r="D167" s="1">
        <v>774.40002441406205</v>
      </c>
      <c r="E167" s="1">
        <v>368.20001220703102</v>
      </c>
      <c r="F167" s="1" t="s">
        <v>27</v>
      </c>
      <c r="G167" s="3">
        <f t="shared" si="19"/>
        <v>16</v>
      </c>
      <c r="H167">
        <f t="shared" si="17"/>
        <v>16523</v>
      </c>
      <c r="I167">
        <f t="shared" si="18"/>
        <v>1</v>
      </c>
    </row>
    <row r="168" spans="1:9" hidden="1" x14ac:dyDescent="0.3">
      <c r="A168" s="1">
        <v>16542</v>
      </c>
      <c r="B168" s="1" t="s">
        <v>29</v>
      </c>
      <c r="C168" s="1" t="s">
        <v>19</v>
      </c>
      <c r="D168" s="1">
        <v>768</v>
      </c>
      <c r="E168" s="1">
        <v>361.80001831054602</v>
      </c>
      <c r="F168" s="1" t="s">
        <v>27</v>
      </c>
      <c r="G168" s="3">
        <f t="shared" si="19"/>
        <v>19</v>
      </c>
      <c r="H168">
        <f t="shared" si="17"/>
        <v>16542</v>
      </c>
      <c r="I168">
        <f t="shared" si="18"/>
        <v>1</v>
      </c>
    </row>
    <row r="169" spans="1:9" hidden="1" x14ac:dyDescent="0.3">
      <c r="A169" s="1">
        <v>16558</v>
      </c>
      <c r="B169" s="1" t="s">
        <v>29</v>
      </c>
      <c r="C169" s="1" t="s">
        <v>19</v>
      </c>
      <c r="D169" s="1">
        <v>761.60003662109295</v>
      </c>
      <c r="E169" s="1">
        <v>357</v>
      </c>
      <c r="F169" s="1" t="s">
        <v>27</v>
      </c>
      <c r="G169" s="3">
        <f t="shared" si="19"/>
        <v>16</v>
      </c>
      <c r="H169">
        <f t="shared" si="17"/>
        <v>16558</v>
      </c>
      <c r="I169">
        <f t="shared" si="18"/>
        <v>1</v>
      </c>
    </row>
    <row r="170" spans="1:9" hidden="1" x14ac:dyDescent="0.3">
      <c r="A170" s="1">
        <v>16575</v>
      </c>
      <c r="B170" s="1" t="s">
        <v>29</v>
      </c>
      <c r="C170" s="1" t="s">
        <v>19</v>
      </c>
      <c r="D170" s="1">
        <v>757.60003662109295</v>
      </c>
      <c r="E170" s="1">
        <v>353.80001831054602</v>
      </c>
      <c r="F170" s="1" t="s">
        <v>27</v>
      </c>
      <c r="G170" s="3">
        <f t="shared" si="19"/>
        <v>17</v>
      </c>
      <c r="H170">
        <f t="shared" si="17"/>
        <v>16575</v>
      </c>
      <c r="I170">
        <f t="shared" si="18"/>
        <v>1</v>
      </c>
    </row>
    <row r="171" spans="1:9" hidden="1" x14ac:dyDescent="0.3">
      <c r="A171" s="1">
        <v>16587</v>
      </c>
      <c r="B171" s="1" t="s">
        <v>29</v>
      </c>
      <c r="C171" s="1" t="s">
        <v>19</v>
      </c>
      <c r="D171" s="1">
        <v>754.40002441406205</v>
      </c>
      <c r="E171" s="1">
        <v>352.20001220703102</v>
      </c>
      <c r="F171" s="1" t="s">
        <v>27</v>
      </c>
      <c r="G171" s="3">
        <f t="shared" si="19"/>
        <v>12</v>
      </c>
      <c r="H171">
        <f t="shared" si="17"/>
        <v>16587</v>
      </c>
      <c r="I171">
        <f t="shared" si="18"/>
        <v>1</v>
      </c>
    </row>
    <row r="172" spans="1:9" hidden="1" x14ac:dyDescent="0.3">
      <c r="A172" s="1">
        <v>16603</v>
      </c>
      <c r="B172" s="1" t="s">
        <v>29</v>
      </c>
      <c r="C172" s="1" t="s">
        <v>19</v>
      </c>
      <c r="D172" s="1">
        <v>749.60003662109295</v>
      </c>
      <c r="E172" s="1">
        <v>349.80001831054602</v>
      </c>
      <c r="F172" s="1" t="s">
        <v>27</v>
      </c>
      <c r="G172" s="3">
        <f t="shared" si="19"/>
        <v>16</v>
      </c>
      <c r="H172">
        <f t="shared" si="17"/>
        <v>16603</v>
      </c>
      <c r="I172">
        <f t="shared" si="18"/>
        <v>1</v>
      </c>
    </row>
    <row r="173" spans="1:9" hidden="1" x14ac:dyDescent="0.3">
      <c r="A173" s="1">
        <v>16622</v>
      </c>
      <c r="B173" s="1" t="s">
        <v>29</v>
      </c>
      <c r="C173" s="1" t="s">
        <v>19</v>
      </c>
      <c r="D173" s="1">
        <v>747.20001220703102</v>
      </c>
      <c r="E173" s="1">
        <v>347.39999389648398</v>
      </c>
      <c r="F173" s="1" t="s">
        <v>27</v>
      </c>
      <c r="G173" s="3">
        <f t="shared" si="19"/>
        <v>19</v>
      </c>
      <c r="H173">
        <f t="shared" si="17"/>
        <v>16622</v>
      </c>
      <c r="I173">
        <f t="shared" si="18"/>
        <v>1</v>
      </c>
    </row>
    <row r="174" spans="1:9" hidden="1" x14ac:dyDescent="0.3">
      <c r="A174" s="1">
        <v>16638</v>
      </c>
      <c r="B174" s="1" t="s">
        <v>29</v>
      </c>
      <c r="C174" s="1" t="s">
        <v>19</v>
      </c>
      <c r="D174" s="1">
        <v>744.79998779296795</v>
      </c>
      <c r="E174" s="1">
        <v>346.600006103515</v>
      </c>
      <c r="F174" s="1" t="s">
        <v>27</v>
      </c>
      <c r="G174" s="3">
        <f t="shared" si="19"/>
        <v>16</v>
      </c>
      <c r="H174">
        <f t="shared" si="17"/>
        <v>16638</v>
      </c>
      <c r="I174">
        <f t="shared" si="18"/>
        <v>1</v>
      </c>
    </row>
    <row r="175" spans="1:9" hidden="1" x14ac:dyDescent="0.3">
      <c r="A175" s="1">
        <v>16658</v>
      </c>
      <c r="B175" s="1" t="s">
        <v>29</v>
      </c>
      <c r="C175" s="1" t="s">
        <v>19</v>
      </c>
      <c r="D175" s="1">
        <v>742.40002441406205</v>
      </c>
      <c r="E175" s="1">
        <v>345.80001831054602</v>
      </c>
      <c r="F175" s="1" t="s">
        <v>27</v>
      </c>
      <c r="G175" s="3">
        <f t="shared" si="19"/>
        <v>20</v>
      </c>
      <c r="H175">
        <f t="shared" si="17"/>
        <v>16658</v>
      </c>
      <c r="I175">
        <f t="shared" si="18"/>
        <v>1</v>
      </c>
    </row>
    <row r="176" spans="1:9" hidden="1" x14ac:dyDescent="0.3">
      <c r="A176" s="1">
        <v>16668</v>
      </c>
      <c r="B176" s="1" t="s">
        <v>29</v>
      </c>
      <c r="C176" s="1" t="s">
        <v>19</v>
      </c>
      <c r="D176" s="1">
        <v>741.60003662109295</v>
      </c>
      <c r="E176" s="1">
        <v>345.80001831054602</v>
      </c>
      <c r="F176" s="1" t="s">
        <v>27</v>
      </c>
      <c r="G176" s="3">
        <f t="shared" si="19"/>
        <v>10</v>
      </c>
      <c r="H176">
        <f t="shared" si="17"/>
        <v>16668</v>
      </c>
      <c r="I176">
        <f t="shared" si="18"/>
        <v>1</v>
      </c>
    </row>
    <row r="177" spans="1:9" hidden="1" x14ac:dyDescent="0.3">
      <c r="A177" s="1">
        <v>16690</v>
      </c>
      <c r="B177" s="1" t="s">
        <v>29</v>
      </c>
      <c r="C177" s="1" t="s">
        <v>19</v>
      </c>
      <c r="D177" s="1">
        <v>739.20001220703102</v>
      </c>
      <c r="E177" s="1">
        <v>345.80001831054602</v>
      </c>
      <c r="F177" s="1" t="s">
        <v>27</v>
      </c>
      <c r="G177" s="3">
        <f t="shared" si="19"/>
        <v>22</v>
      </c>
      <c r="H177">
        <f t="shared" si="17"/>
        <v>16690</v>
      </c>
      <c r="I177">
        <f t="shared" si="18"/>
        <v>1</v>
      </c>
    </row>
    <row r="178" spans="1:9" hidden="1" x14ac:dyDescent="0.3">
      <c r="A178" s="1">
        <v>16703</v>
      </c>
      <c r="B178" s="1" t="s">
        <v>29</v>
      </c>
      <c r="C178" s="1" t="s">
        <v>19</v>
      </c>
      <c r="D178" s="1">
        <v>738.40002441406205</v>
      </c>
      <c r="E178" s="1">
        <v>345.80001831054602</v>
      </c>
      <c r="F178" s="1" t="s">
        <v>27</v>
      </c>
      <c r="G178" s="3">
        <f t="shared" si="19"/>
        <v>13</v>
      </c>
      <c r="H178">
        <f t="shared" si="17"/>
        <v>16703</v>
      </c>
      <c r="I178">
        <f t="shared" si="18"/>
        <v>1</v>
      </c>
    </row>
    <row r="179" spans="1:9" hidden="1" x14ac:dyDescent="0.3">
      <c r="A179" s="1">
        <v>16718</v>
      </c>
      <c r="B179" s="1" t="s">
        <v>29</v>
      </c>
      <c r="C179" s="1" t="s">
        <v>19</v>
      </c>
      <c r="D179" s="1">
        <v>736</v>
      </c>
      <c r="E179" s="1">
        <v>346.600006103515</v>
      </c>
      <c r="F179" s="1" t="s">
        <v>27</v>
      </c>
      <c r="G179" s="3">
        <f t="shared" si="19"/>
        <v>15</v>
      </c>
      <c r="H179">
        <f t="shared" si="17"/>
        <v>16718</v>
      </c>
      <c r="I179">
        <f t="shared" si="18"/>
        <v>1</v>
      </c>
    </row>
    <row r="180" spans="1:9" hidden="1" x14ac:dyDescent="0.3">
      <c r="A180" s="1">
        <v>16737</v>
      </c>
      <c r="B180" s="1" t="s">
        <v>29</v>
      </c>
      <c r="C180" s="1" t="s">
        <v>19</v>
      </c>
      <c r="D180" s="1">
        <v>734.40002441406205</v>
      </c>
      <c r="E180" s="1">
        <v>346.600006103515</v>
      </c>
      <c r="F180" s="1" t="s">
        <v>27</v>
      </c>
      <c r="G180" s="3">
        <f t="shared" si="19"/>
        <v>19</v>
      </c>
      <c r="H180">
        <f t="shared" si="17"/>
        <v>16737</v>
      </c>
      <c r="I180">
        <f t="shared" si="18"/>
        <v>1</v>
      </c>
    </row>
    <row r="181" spans="1:9" hidden="1" x14ac:dyDescent="0.3">
      <c r="A181" s="1">
        <v>16758</v>
      </c>
      <c r="B181" s="1" t="s">
        <v>29</v>
      </c>
      <c r="C181" s="1" t="s">
        <v>19</v>
      </c>
      <c r="D181" s="1">
        <v>732.79998779296795</v>
      </c>
      <c r="E181" s="1">
        <v>347.39999389648398</v>
      </c>
      <c r="F181" s="1" t="s">
        <v>27</v>
      </c>
      <c r="G181" s="3">
        <f t="shared" si="19"/>
        <v>21</v>
      </c>
      <c r="H181">
        <f t="shared" si="17"/>
        <v>16758</v>
      </c>
      <c r="I181">
        <f t="shared" si="18"/>
        <v>1</v>
      </c>
    </row>
    <row r="182" spans="1:9" hidden="1" x14ac:dyDescent="0.3">
      <c r="A182" s="1">
        <v>16772</v>
      </c>
      <c r="B182" s="1" t="s">
        <v>29</v>
      </c>
      <c r="C182" s="1" t="s">
        <v>19</v>
      </c>
      <c r="D182" s="1">
        <v>731.20001220703102</v>
      </c>
      <c r="E182" s="1">
        <v>347.39999389648398</v>
      </c>
      <c r="F182" s="1" t="s">
        <v>27</v>
      </c>
      <c r="G182" s="3">
        <f t="shared" si="19"/>
        <v>14</v>
      </c>
      <c r="H182">
        <f t="shared" si="17"/>
        <v>16772</v>
      </c>
      <c r="I182">
        <f t="shared" si="18"/>
        <v>1</v>
      </c>
    </row>
    <row r="183" spans="1:9" hidden="1" x14ac:dyDescent="0.3">
      <c r="A183" s="1">
        <v>16789</v>
      </c>
      <c r="B183" s="1" t="s">
        <v>29</v>
      </c>
      <c r="C183" s="1" t="s">
        <v>19</v>
      </c>
      <c r="D183" s="1">
        <v>729.60003662109295</v>
      </c>
      <c r="E183" s="1">
        <v>347.39999389648398</v>
      </c>
      <c r="F183" s="1" t="s">
        <v>27</v>
      </c>
      <c r="G183" s="3">
        <f t="shared" si="19"/>
        <v>17</v>
      </c>
      <c r="H183">
        <f t="shared" si="17"/>
        <v>16789</v>
      </c>
      <c r="I183">
        <f t="shared" si="18"/>
        <v>1</v>
      </c>
    </row>
    <row r="184" spans="1:9" hidden="1" x14ac:dyDescent="0.3">
      <c r="A184" s="1">
        <v>16808</v>
      </c>
      <c r="B184" s="1" t="s">
        <v>29</v>
      </c>
      <c r="C184" s="1" t="s">
        <v>19</v>
      </c>
      <c r="D184" s="1">
        <v>727.20001220703102</v>
      </c>
      <c r="E184" s="1">
        <v>349</v>
      </c>
      <c r="F184" s="1" t="s">
        <v>27</v>
      </c>
      <c r="G184" s="3">
        <f t="shared" si="19"/>
        <v>19</v>
      </c>
      <c r="H184">
        <f t="shared" si="17"/>
        <v>16808</v>
      </c>
      <c r="I184">
        <f t="shared" si="18"/>
        <v>1</v>
      </c>
    </row>
    <row r="185" spans="1:9" hidden="1" x14ac:dyDescent="0.3">
      <c r="A185" s="1">
        <v>16824</v>
      </c>
      <c r="B185" s="1" t="s">
        <v>29</v>
      </c>
      <c r="C185" s="1" t="s">
        <v>19</v>
      </c>
      <c r="D185" s="1">
        <v>726.40002441406205</v>
      </c>
      <c r="E185" s="1">
        <v>349</v>
      </c>
      <c r="F185" s="1" t="s">
        <v>27</v>
      </c>
      <c r="G185" s="3">
        <f t="shared" si="19"/>
        <v>16</v>
      </c>
      <c r="H185">
        <f t="shared" si="17"/>
        <v>16824</v>
      </c>
      <c r="I185">
        <f t="shared" si="18"/>
        <v>1</v>
      </c>
    </row>
    <row r="186" spans="1:9" hidden="1" x14ac:dyDescent="0.3">
      <c r="A186" s="1">
        <v>16842</v>
      </c>
      <c r="B186" s="1" t="s">
        <v>29</v>
      </c>
      <c r="C186" s="1" t="s">
        <v>19</v>
      </c>
      <c r="D186" s="1">
        <v>724.79998779296795</v>
      </c>
      <c r="E186" s="1">
        <v>349.80001831054602</v>
      </c>
      <c r="F186" s="1" t="s">
        <v>27</v>
      </c>
      <c r="G186" s="3">
        <f t="shared" si="19"/>
        <v>18</v>
      </c>
      <c r="H186">
        <f t="shared" si="17"/>
        <v>16842</v>
      </c>
      <c r="I186">
        <f t="shared" si="18"/>
        <v>1</v>
      </c>
    </row>
    <row r="187" spans="1:9" hidden="1" x14ac:dyDescent="0.3">
      <c r="A187" s="1">
        <v>16853</v>
      </c>
      <c r="B187" s="1" t="s">
        <v>29</v>
      </c>
      <c r="C187" s="1" t="s">
        <v>19</v>
      </c>
      <c r="D187" s="1">
        <v>723.20001220703102</v>
      </c>
      <c r="E187" s="1">
        <v>349.80001831054602</v>
      </c>
      <c r="F187" s="1" t="s">
        <v>27</v>
      </c>
      <c r="G187" s="3">
        <f t="shared" si="19"/>
        <v>11</v>
      </c>
      <c r="H187">
        <f t="shared" si="17"/>
        <v>16853</v>
      </c>
      <c r="I187">
        <f t="shared" si="18"/>
        <v>1</v>
      </c>
    </row>
    <row r="188" spans="1:9" hidden="1" x14ac:dyDescent="0.3">
      <c r="A188" s="1">
        <v>16874</v>
      </c>
      <c r="B188" s="1" t="s">
        <v>29</v>
      </c>
      <c r="C188" s="1" t="s">
        <v>19</v>
      </c>
      <c r="D188" s="1">
        <v>721.60003662109295</v>
      </c>
      <c r="E188" s="1">
        <v>349.80001831054602</v>
      </c>
      <c r="F188" s="1" t="s">
        <v>27</v>
      </c>
      <c r="G188" s="3">
        <f t="shared" si="19"/>
        <v>21</v>
      </c>
      <c r="H188">
        <f t="shared" si="17"/>
        <v>16874</v>
      </c>
      <c r="I188">
        <f t="shared" si="18"/>
        <v>1</v>
      </c>
    </row>
    <row r="189" spans="1:9" hidden="1" x14ac:dyDescent="0.3">
      <c r="A189" s="1">
        <v>16889</v>
      </c>
      <c r="B189" s="1" t="s">
        <v>29</v>
      </c>
      <c r="C189" s="1" t="s">
        <v>19</v>
      </c>
      <c r="D189" s="1">
        <v>720</v>
      </c>
      <c r="E189" s="1">
        <v>350.600006103515</v>
      </c>
      <c r="F189" s="1" t="s">
        <v>27</v>
      </c>
      <c r="G189" s="3">
        <f t="shared" si="19"/>
        <v>15</v>
      </c>
      <c r="H189">
        <f t="shared" si="17"/>
        <v>16889</v>
      </c>
      <c r="I189">
        <f t="shared" si="18"/>
        <v>1</v>
      </c>
    </row>
    <row r="190" spans="1:9" hidden="1" x14ac:dyDescent="0.3">
      <c r="A190" s="1">
        <v>16898</v>
      </c>
      <c r="B190" s="1" t="s">
        <v>29</v>
      </c>
      <c r="C190" s="1" t="s">
        <v>19</v>
      </c>
      <c r="D190" s="1">
        <v>718.40002441406205</v>
      </c>
      <c r="E190" s="1">
        <v>351.39999389648398</v>
      </c>
      <c r="F190" s="1" t="s">
        <v>27</v>
      </c>
      <c r="G190" s="3">
        <f t="shared" si="19"/>
        <v>9</v>
      </c>
      <c r="H190">
        <f t="shared" si="17"/>
        <v>16898</v>
      </c>
      <c r="I190">
        <f t="shared" si="18"/>
        <v>1</v>
      </c>
    </row>
    <row r="191" spans="1:9" hidden="1" x14ac:dyDescent="0.3">
      <c r="A191" s="1">
        <v>16918</v>
      </c>
      <c r="B191" s="1" t="s">
        <v>29</v>
      </c>
      <c r="C191" s="1" t="s">
        <v>19</v>
      </c>
      <c r="D191" s="1">
        <v>716.79998779296795</v>
      </c>
      <c r="E191" s="1">
        <v>351.39999389648398</v>
      </c>
      <c r="F191" s="1" t="s">
        <v>27</v>
      </c>
      <c r="G191" s="3">
        <f t="shared" si="19"/>
        <v>20</v>
      </c>
      <c r="H191">
        <f t="shared" si="17"/>
        <v>16918</v>
      </c>
      <c r="I191">
        <f t="shared" si="18"/>
        <v>1</v>
      </c>
    </row>
    <row r="192" spans="1:9" hidden="1" x14ac:dyDescent="0.3">
      <c r="A192" s="1">
        <v>16942</v>
      </c>
      <c r="B192" s="1" t="s">
        <v>29</v>
      </c>
      <c r="C192" s="1" t="s">
        <v>19</v>
      </c>
      <c r="D192" s="1">
        <v>715.20001220703102</v>
      </c>
      <c r="E192" s="1">
        <v>352.20001220703102</v>
      </c>
      <c r="F192" s="1" t="s">
        <v>27</v>
      </c>
      <c r="G192" s="3">
        <f t="shared" si="19"/>
        <v>24</v>
      </c>
      <c r="H192">
        <f t="shared" si="17"/>
        <v>16942</v>
      </c>
      <c r="I192">
        <f t="shared" si="18"/>
        <v>1</v>
      </c>
    </row>
    <row r="193" spans="1:9" hidden="1" x14ac:dyDescent="0.3">
      <c r="A193" s="1">
        <v>16952</v>
      </c>
      <c r="B193" s="1" t="s">
        <v>29</v>
      </c>
      <c r="C193" s="1" t="s">
        <v>19</v>
      </c>
      <c r="D193" s="1">
        <v>713.60003662109295</v>
      </c>
      <c r="E193" s="1">
        <v>352.20001220703102</v>
      </c>
      <c r="F193" s="1" t="s">
        <v>27</v>
      </c>
      <c r="G193" s="3">
        <f t="shared" si="19"/>
        <v>10</v>
      </c>
      <c r="H193">
        <f t="shared" si="17"/>
        <v>16952</v>
      </c>
      <c r="I193">
        <f t="shared" si="18"/>
        <v>1</v>
      </c>
    </row>
    <row r="194" spans="1:9" hidden="1" x14ac:dyDescent="0.3">
      <c r="A194" s="1">
        <v>16973</v>
      </c>
      <c r="B194" s="1" t="s">
        <v>29</v>
      </c>
      <c r="C194" s="1" t="s">
        <v>19</v>
      </c>
      <c r="D194" s="1">
        <v>712</v>
      </c>
      <c r="E194" s="1">
        <v>352.20001220703102</v>
      </c>
      <c r="F194" s="1" t="s">
        <v>27</v>
      </c>
      <c r="G194" s="3">
        <f t="shared" si="19"/>
        <v>21</v>
      </c>
      <c r="H194">
        <f t="shared" si="17"/>
        <v>16973</v>
      </c>
      <c r="I194">
        <f t="shared" si="18"/>
        <v>1</v>
      </c>
    </row>
    <row r="195" spans="1:9" hidden="1" x14ac:dyDescent="0.3">
      <c r="A195" s="1">
        <v>16987</v>
      </c>
      <c r="B195" s="1" t="s">
        <v>29</v>
      </c>
      <c r="C195" s="1" t="s">
        <v>19</v>
      </c>
      <c r="D195" s="1">
        <v>709.60003662109295</v>
      </c>
      <c r="E195" s="1">
        <v>352.20001220703102</v>
      </c>
      <c r="F195" s="1" t="s">
        <v>27</v>
      </c>
      <c r="G195" s="3">
        <f t="shared" si="19"/>
        <v>14</v>
      </c>
      <c r="H195">
        <f t="shared" si="17"/>
        <v>16987</v>
      </c>
      <c r="I195">
        <f t="shared" si="18"/>
        <v>1</v>
      </c>
    </row>
    <row r="196" spans="1:9" hidden="1" x14ac:dyDescent="0.3">
      <c r="A196" s="1">
        <v>17004</v>
      </c>
      <c r="B196" s="1" t="s">
        <v>29</v>
      </c>
      <c r="C196" s="1" t="s">
        <v>19</v>
      </c>
      <c r="D196" s="1">
        <v>708</v>
      </c>
      <c r="E196" s="1">
        <v>352.20001220703102</v>
      </c>
      <c r="F196" s="1" t="s">
        <v>27</v>
      </c>
      <c r="G196" s="3">
        <f t="shared" si="19"/>
        <v>17</v>
      </c>
      <c r="H196">
        <f t="shared" si="17"/>
        <v>17004</v>
      </c>
      <c r="I196">
        <f t="shared" si="18"/>
        <v>1</v>
      </c>
    </row>
    <row r="197" spans="1:9" hidden="1" x14ac:dyDescent="0.3">
      <c r="A197" s="1">
        <v>17022</v>
      </c>
      <c r="B197" s="1" t="s">
        <v>29</v>
      </c>
      <c r="C197" s="1" t="s">
        <v>19</v>
      </c>
      <c r="D197" s="1">
        <v>705.60003662109295</v>
      </c>
      <c r="E197" s="1">
        <v>352.20001220703102</v>
      </c>
      <c r="F197" s="1" t="s">
        <v>27</v>
      </c>
      <c r="G197" s="3">
        <f t="shared" si="19"/>
        <v>18</v>
      </c>
      <c r="H197">
        <f t="shared" si="17"/>
        <v>17022</v>
      </c>
      <c r="I197">
        <f t="shared" si="18"/>
        <v>1</v>
      </c>
    </row>
    <row r="198" spans="1:9" hidden="1" x14ac:dyDescent="0.3">
      <c r="A198" s="1">
        <v>17040</v>
      </c>
      <c r="B198" s="1" t="s">
        <v>29</v>
      </c>
      <c r="C198" s="1" t="s">
        <v>19</v>
      </c>
      <c r="D198" s="1">
        <v>704</v>
      </c>
      <c r="E198" s="1">
        <v>351.39999389648398</v>
      </c>
      <c r="F198" s="1" t="s">
        <v>27</v>
      </c>
      <c r="G198" s="3">
        <f t="shared" si="19"/>
        <v>18</v>
      </c>
      <c r="H198">
        <f t="shared" si="17"/>
        <v>17040</v>
      </c>
      <c r="I198">
        <f t="shared" si="18"/>
        <v>1</v>
      </c>
    </row>
    <row r="199" spans="1:9" hidden="1" x14ac:dyDescent="0.3">
      <c r="A199" s="1">
        <v>17058</v>
      </c>
      <c r="B199" s="1" t="s">
        <v>29</v>
      </c>
      <c r="C199" s="1" t="s">
        <v>19</v>
      </c>
      <c r="D199" s="1">
        <v>701.60003662109295</v>
      </c>
      <c r="E199" s="1">
        <v>350.600006103515</v>
      </c>
      <c r="F199" s="1" t="s">
        <v>27</v>
      </c>
      <c r="G199" s="3">
        <f t="shared" si="19"/>
        <v>18</v>
      </c>
      <c r="H199">
        <f t="shared" si="17"/>
        <v>17058</v>
      </c>
      <c r="I199">
        <f t="shared" si="18"/>
        <v>1</v>
      </c>
    </row>
    <row r="200" spans="1:9" hidden="1" x14ac:dyDescent="0.3">
      <c r="A200" s="1">
        <v>17075</v>
      </c>
      <c r="B200" s="1" t="s">
        <v>29</v>
      </c>
      <c r="C200" s="1" t="s">
        <v>19</v>
      </c>
      <c r="D200" s="1">
        <v>699.20001220703102</v>
      </c>
      <c r="E200" s="1">
        <v>350.600006103515</v>
      </c>
      <c r="F200" s="1" t="s">
        <v>27</v>
      </c>
      <c r="G200" s="3">
        <f t="shared" si="19"/>
        <v>17</v>
      </c>
      <c r="H200">
        <f t="shared" si="17"/>
        <v>17075</v>
      </c>
      <c r="I200">
        <f t="shared" si="18"/>
        <v>1</v>
      </c>
    </row>
    <row r="201" spans="1:9" hidden="1" x14ac:dyDescent="0.3">
      <c r="A201" s="1">
        <v>17088</v>
      </c>
      <c r="B201" s="1" t="s">
        <v>29</v>
      </c>
      <c r="C201" s="1" t="s">
        <v>19</v>
      </c>
      <c r="D201" s="1">
        <v>697.60003662109295</v>
      </c>
      <c r="E201" s="1">
        <v>350.600006103515</v>
      </c>
      <c r="F201" s="1" t="s">
        <v>27</v>
      </c>
      <c r="G201" s="3">
        <f t="shared" si="19"/>
        <v>13</v>
      </c>
      <c r="H201">
        <f t="shared" si="17"/>
        <v>17088</v>
      </c>
      <c r="I201">
        <f t="shared" si="18"/>
        <v>1</v>
      </c>
    </row>
    <row r="202" spans="1:9" hidden="1" x14ac:dyDescent="0.3">
      <c r="A202" s="1">
        <v>17103</v>
      </c>
      <c r="B202" s="1" t="s">
        <v>29</v>
      </c>
      <c r="C202" s="1" t="s">
        <v>19</v>
      </c>
      <c r="D202" s="1">
        <v>696</v>
      </c>
      <c r="E202" s="1">
        <v>349.80001831054602</v>
      </c>
      <c r="F202" s="1" t="s">
        <v>27</v>
      </c>
      <c r="G202" s="3">
        <f t="shared" si="19"/>
        <v>15</v>
      </c>
      <c r="H202">
        <f t="shared" si="17"/>
        <v>17103</v>
      </c>
      <c r="I202">
        <f t="shared" si="18"/>
        <v>1</v>
      </c>
    </row>
    <row r="203" spans="1:9" hidden="1" x14ac:dyDescent="0.3">
      <c r="A203" s="1">
        <v>17120</v>
      </c>
      <c r="B203" s="1" t="s">
        <v>29</v>
      </c>
      <c r="C203" s="1" t="s">
        <v>19</v>
      </c>
      <c r="D203" s="1">
        <v>693.60003662109295</v>
      </c>
      <c r="E203" s="1">
        <v>349.80001831054602</v>
      </c>
      <c r="F203" s="1" t="s">
        <v>27</v>
      </c>
      <c r="G203" s="3">
        <f t="shared" si="19"/>
        <v>17</v>
      </c>
      <c r="H203">
        <f t="shared" si="17"/>
        <v>17120</v>
      </c>
      <c r="I203">
        <f t="shared" si="18"/>
        <v>1</v>
      </c>
    </row>
    <row r="204" spans="1:9" hidden="1" x14ac:dyDescent="0.3">
      <c r="A204" s="1">
        <v>17133</v>
      </c>
      <c r="B204" s="1" t="s">
        <v>29</v>
      </c>
      <c r="C204" s="1" t="s">
        <v>19</v>
      </c>
      <c r="D204" s="1">
        <v>692</v>
      </c>
      <c r="E204" s="1">
        <v>349.80001831054602</v>
      </c>
      <c r="F204" s="1" t="s">
        <v>27</v>
      </c>
      <c r="G204" s="3">
        <f t="shared" si="19"/>
        <v>13</v>
      </c>
      <c r="H204">
        <f t="shared" si="17"/>
        <v>17133</v>
      </c>
      <c r="I204">
        <f t="shared" si="18"/>
        <v>1</v>
      </c>
    </row>
    <row r="205" spans="1:9" hidden="1" x14ac:dyDescent="0.3">
      <c r="A205" s="1">
        <v>17143</v>
      </c>
      <c r="B205" s="1" t="s">
        <v>30</v>
      </c>
      <c r="C205" s="1" t="s">
        <v>19</v>
      </c>
      <c r="D205" s="1">
        <v>692</v>
      </c>
      <c r="E205" s="1">
        <v>349.80001831054602</v>
      </c>
      <c r="F205" s="1" t="s">
        <v>27</v>
      </c>
      <c r="G205" s="3">
        <f t="shared" si="19"/>
        <v>10</v>
      </c>
      <c r="H205">
        <f t="shared" si="17"/>
        <v>17143</v>
      </c>
      <c r="I205">
        <f t="shared" si="18"/>
        <v>1</v>
      </c>
    </row>
    <row r="206" spans="1:9" hidden="1" x14ac:dyDescent="0.3">
      <c r="A206" s="1">
        <v>18166</v>
      </c>
      <c r="B206" s="1" t="s">
        <v>28</v>
      </c>
      <c r="C206" s="1" t="s">
        <v>12</v>
      </c>
      <c r="D206" s="1">
        <v>1145.59997558593</v>
      </c>
      <c r="E206" s="1">
        <v>212.19999694824199</v>
      </c>
      <c r="F206" s="1" t="s">
        <v>27</v>
      </c>
      <c r="G206" s="3">
        <f t="shared" si="19"/>
        <v>1023</v>
      </c>
      <c r="H206">
        <f t="shared" si="17"/>
        <v>18166</v>
      </c>
      <c r="I206">
        <f t="shared" si="18"/>
        <v>1</v>
      </c>
    </row>
    <row r="207" spans="1:9" hidden="1" x14ac:dyDescent="0.3">
      <c r="A207" s="1">
        <v>18316</v>
      </c>
      <c r="B207" s="1" t="s">
        <v>29</v>
      </c>
      <c r="C207" s="1" t="s">
        <v>12</v>
      </c>
      <c r="D207" s="1">
        <v>1141.59997558593</v>
      </c>
      <c r="E207" s="1">
        <v>214.600006103515</v>
      </c>
      <c r="F207" s="1" t="s">
        <v>27</v>
      </c>
      <c r="G207" s="3">
        <f t="shared" si="19"/>
        <v>150</v>
      </c>
      <c r="H207">
        <f t="shared" si="17"/>
        <v>18316</v>
      </c>
      <c r="I207">
        <f t="shared" si="18"/>
        <v>1</v>
      </c>
    </row>
    <row r="208" spans="1:9" hidden="1" x14ac:dyDescent="0.3">
      <c r="A208" s="1">
        <v>18324</v>
      </c>
      <c r="B208" s="1" t="s">
        <v>29</v>
      </c>
      <c r="C208" s="1" t="s">
        <v>12</v>
      </c>
      <c r="D208" s="1">
        <v>1130.40002441406</v>
      </c>
      <c r="E208" s="1">
        <v>219.40000915527301</v>
      </c>
      <c r="F208" s="1" t="s">
        <v>27</v>
      </c>
      <c r="G208" s="3">
        <f t="shared" si="19"/>
        <v>8</v>
      </c>
      <c r="H208">
        <f t="shared" si="17"/>
        <v>18324</v>
      </c>
      <c r="I208">
        <f t="shared" si="18"/>
        <v>1</v>
      </c>
    </row>
    <row r="209" spans="1:9" hidden="1" x14ac:dyDescent="0.3">
      <c r="A209" s="1">
        <v>18342</v>
      </c>
      <c r="B209" s="1" t="s">
        <v>29</v>
      </c>
      <c r="C209" s="1" t="s">
        <v>12</v>
      </c>
      <c r="D209" s="1">
        <v>1100.80004882812</v>
      </c>
      <c r="E209" s="1">
        <v>231.40000915527301</v>
      </c>
      <c r="F209" s="1" t="s">
        <v>27</v>
      </c>
      <c r="G209" s="3">
        <f t="shared" si="19"/>
        <v>18</v>
      </c>
      <c r="H209">
        <f t="shared" si="17"/>
        <v>18342</v>
      </c>
      <c r="I209">
        <f t="shared" si="18"/>
        <v>1</v>
      </c>
    </row>
    <row r="210" spans="1:9" hidden="1" x14ac:dyDescent="0.3">
      <c r="A210" s="1">
        <v>18353</v>
      </c>
      <c r="B210" s="1" t="s">
        <v>29</v>
      </c>
      <c r="C210" s="1" t="s">
        <v>12</v>
      </c>
      <c r="D210" s="1">
        <v>1077.59997558593</v>
      </c>
      <c r="E210" s="1">
        <v>241</v>
      </c>
      <c r="F210" s="1" t="s">
        <v>27</v>
      </c>
      <c r="G210" s="3">
        <f t="shared" si="19"/>
        <v>11</v>
      </c>
      <c r="H210">
        <f t="shared" ref="H210:H273" si="20">INT(A210)</f>
        <v>18353</v>
      </c>
      <c r="I210">
        <f t="shared" ref="I210:I273" si="21">IF(H210=A210,1,0)</f>
        <v>1</v>
      </c>
    </row>
    <row r="211" spans="1:9" hidden="1" x14ac:dyDescent="0.3">
      <c r="A211" s="1">
        <v>18373</v>
      </c>
      <c r="B211" s="1" t="s">
        <v>29</v>
      </c>
      <c r="C211" s="1" t="s">
        <v>12</v>
      </c>
      <c r="D211" s="1">
        <v>1041.59997558593</v>
      </c>
      <c r="E211" s="1">
        <v>249.800033569335</v>
      </c>
      <c r="F211" s="1" t="s">
        <v>27</v>
      </c>
      <c r="G211" s="3">
        <f t="shared" ref="G211:G274" si="22">A211-A210</f>
        <v>20</v>
      </c>
      <c r="H211">
        <f t="shared" si="20"/>
        <v>18373</v>
      </c>
      <c r="I211">
        <f t="shared" si="21"/>
        <v>1</v>
      </c>
    </row>
    <row r="212" spans="1:9" hidden="1" x14ac:dyDescent="0.3">
      <c r="A212" s="1">
        <v>18388</v>
      </c>
      <c r="B212" s="1" t="s">
        <v>29</v>
      </c>
      <c r="C212" s="1" t="s">
        <v>12</v>
      </c>
      <c r="D212" s="1">
        <v>1004</v>
      </c>
      <c r="E212" s="1">
        <v>255.40000915527301</v>
      </c>
      <c r="F212" s="1" t="s">
        <v>27</v>
      </c>
      <c r="G212" s="3">
        <f t="shared" si="22"/>
        <v>15</v>
      </c>
      <c r="H212">
        <f t="shared" si="20"/>
        <v>18388</v>
      </c>
      <c r="I212">
        <f t="shared" si="21"/>
        <v>1</v>
      </c>
    </row>
    <row r="213" spans="1:9" hidden="1" x14ac:dyDescent="0.3">
      <c r="A213" s="1">
        <v>18408</v>
      </c>
      <c r="B213" s="1" t="s">
        <v>29</v>
      </c>
      <c r="C213" s="1" t="s">
        <v>12</v>
      </c>
      <c r="D213" s="1">
        <v>969.60003662109295</v>
      </c>
      <c r="E213" s="1">
        <v>255.40000915527301</v>
      </c>
      <c r="F213" s="1" t="s">
        <v>27</v>
      </c>
      <c r="G213" s="3">
        <f t="shared" si="22"/>
        <v>20</v>
      </c>
      <c r="H213">
        <f t="shared" si="20"/>
        <v>18408</v>
      </c>
      <c r="I213">
        <f t="shared" si="21"/>
        <v>1</v>
      </c>
    </row>
    <row r="214" spans="1:9" hidden="1" x14ac:dyDescent="0.3">
      <c r="A214" s="1">
        <v>18424</v>
      </c>
      <c r="B214" s="1" t="s">
        <v>29</v>
      </c>
      <c r="C214" s="1" t="s">
        <v>12</v>
      </c>
      <c r="D214" s="1">
        <v>934.40002441406205</v>
      </c>
      <c r="E214" s="1">
        <v>254.600006103515</v>
      </c>
      <c r="F214" s="1" t="s">
        <v>27</v>
      </c>
      <c r="G214" s="3">
        <f t="shared" si="22"/>
        <v>16</v>
      </c>
      <c r="H214">
        <f t="shared" si="20"/>
        <v>18424</v>
      </c>
      <c r="I214">
        <f t="shared" si="21"/>
        <v>1</v>
      </c>
    </row>
    <row r="215" spans="1:9" hidden="1" x14ac:dyDescent="0.3">
      <c r="A215" s="1">
        <v>18441</v>
      </c>
      <c r="B215" s="1" t="s">
        <v>29</v>
      </c>
      <c r="C215" s="1" t="s">
        <v>12</v>
      </c>
      <c r="D215" s="1">
        <v>903.20001220703102</v>
      </c>
      <c r="E215" s="1">
        <v>250.600006103515</v>
      </c>
      <c r="F215" s="1" t="s">
        <v>27</v>
      </c>
      <c r="G215" s="3">
        <f t="shared" si="22"/>
        <v>17</v>
      </c>
      <c r="H215">
        <f t="shared" si="20"/>
        <v>18441</v>
      </c>
      <c r="I215">
        <f t="shared" si="21"/>
        <v>1</v>
      </c>
    </row>
    <row r="216" spans="1:9" hidden="1" x14ac:dyDescent="0.3">
      <c r="A216" s="1">
        <v>18458</v>
      </c>
      <c r="B216" s="1" t="s">
        <v>29</v>
      </c>
      <c r="C216" s="1" t="s">
        <v>12</v>
      </c>
      <c r="D216" s="1">
        <v>872</v>
      </c>
      <c r="E216" s="1">
        <v>244.19999694824199</v>
      </c>
      <c r="F216" s="1" t="s">
        <v>27</v>
      </c>
      <c r="G216" s="3">
        <f t="shared" si="22"/>
        <v>17</v>
      </c>
      <c r="H216">
        <f t="shared" si="20"/>
        <v>18458</v>
      </c>
      <c r="I216">
        <f t="shared" si="21"/>
        <v>1</v>
      </c>
    </row>
    <row r="217" spans="1:9" hidden="1" x14ac:dyDescent="0.3">
      <c r="A217" s="1">
        <v>18469</v>
      </c>
      <c r="B217" s="1" t="s">
        <v>29</v>
      </c>
      <c r="C217" s="1" t="s">
        <v>12</v>
      </c>
      <c r="D217" s="1">
        <v>849.60003662109295</v>
      </c>
      <c r="E217" s="1">
        <v>239.40000915527301</v>
      </c>
      <c r="F217" s="1" t="s">
        <v>27</v>
      </c>
      <c r="G217" s="3">
        <f t="shared" si="22"/>
        <v>11</v>
      </c>
      <c r="H217">
        <f t="shared" si="20"/>
        <v>18469</v>
      </c>
      <c r="I217">
        <f t="shared" si="21"/>
        <v>1</v>
      </c>
    </row>
    <row r="218" spans="1:9" hidden="1" x14ac:dyDescent="0.3">
      <c r="A218" s="1">
        <v>18488</v>
      </c>
      <c r="B218" s="1" t="s">
        <v>29</v>
      </c>
      <c r="C218" s="1" t="s">
        <v>12</v>
      </c>
      <c r="D218" s="1">
        <v>824</v>
      </c>
      <c r="E218" s="1">
        <v>232.19999694824199</v>
      </c>
      <c r="F218" s="1" t="s">
        <v>27</v>
      </c>
      <c r="G218" s="3">
        <f t="shared" si="22"/>
        <v>19</v>
      </c>
      <c r="H218">
        <f t="shared" si="20"/>
        <v>18488</v>
      </c>
      <c r="I218">
        <f t="shared" si="21"/>
        <v>1</v>
      </c>
    </row>
    <row r="219" spans="1:9" hidden="1" x14ac:dyDescent="0.3">
      <c r="A219" s="1">
        <v>18509</v>
      </c>
      <c r="B219" s="1" t="s">
        <v>29</v>
      </c>
      <c r="C219" s="1" t="s">
        <v>12</v>
      </c>
      <c r="D219" s="1">
        <v>796</v>
      </c>
      <c r="E219" s="1">
        <v>227.40000915527301</v>
      </c>
      <c r="F219" s="1" t="s">
        <v>27</v>
      </c>
      <c r="G219" s="3">
        <f t="shared" si="22"/>
        <v>21</v>
      </c>
      <c r="H219">
        <f t="shared" si="20"/>
        <v>18509</v>
      </c>
      <c r="I219">
        <f t="shared" si="21"/>
        <v>1</v>
      </c>
    </row>
    <row r="220" spans="1:9" hidden="1" x14ac:dyDescent="0.3">
      <c r="A220" s="1">
        <v>18523</v>
      </c>
      <c r="B220" s="1" t="s">
        <v>29</v>
      </c>
      <c r="C220" s="1" t="s">
        <v>12</v>
      </c>
      <c r="D220" s="1">
        <v>767.20001220703102</v>
      </c>
      <c r="E220" s="1">
        <v>225.800033569335</v>
      </c>
      <c r="F220" s="1" t="s">
        <v>27</v>
      </c>
      <c r="G220" s="3">
        <f t="shared" si="22"/>
        <v>14</v>
      </c>
      <c r="H220">
        <f t="shared" si="20"/>
        <v>18523</v>
      </c>
      <c r="I220">
        <f t="shared" si="21"/>
        <v>1</v>
      </c>
    </row>
    <row r="221" spans="1:9" hidden="1" x14ac:dyDescent="0.3">
      <c r="A221" s="1">
        <v>18539</v>
      </c>
      <c r="B221" s="1" t="s">
        <v>29</v>
      </c>
      <c r="C221" s="1" t="s">
        <v>12</v>
      </c>
      <c r="D221" s="1">
        <v>741.60003662109295</v>
      </c>
      <c r="E221" s="1">
        <v>229.800033569335</v>
      </c>
      <c r="F221" s="1" t="s">
        <v>27</v>
      </c>
      <c r="G221" s="3">
        <f t="shared" si="22"/>
        <v>16</v>
      </c>
      <c r="H221">
        <f t="shared" si="20"/>
        <v>18539</v>
      </c>
      <c r="I221">
        <f t="shared" si="21"/>
        <v>1</v>
      </c>
    </row>
    <row r="222" spans="1:9" hidden="1" x14ac:dyDescent="0.3">
      <c r="A222" s="1">
        <v>18559</v>
      </c>
      <c r="B222" s="1" t="s">
        <v>29</v>
      </c>
      <c r="C222" s="1" t="s">
        <v>12</v>
      </c>
      <c r="D222" s="1">
        <v>708.79998779296795</v>
      </c>
      <c r="E222" s="1">
        <v>234.600006103515</v>
      </c>
      <c r="F222" s="1" t="s">
        <v>27</v>
      </c>
      <c r="G222" s="3">
        <f t="shared" si="22"/>
        <v>20</v>
      </c>
      <c r="H222">
        <f t="shared" si="20"/>
        <v>18559</v>
      </c>
      <c r="I222">
        <f t="shared" si="21"/>
        <v>1</v>
      </c>
    </row>
    <row r="223" spans="1:9" hidden="1" x14ac:dyDescent="0.3">
      <c r="A223" s="1">
        <v>18568</v>
      </c>
      <c r="B223" s="1" t="s">
        <v>29</v>
      </c>
      <c r="C223" s="1" t="s">
        <v>12</v>
      </c>
      <c r="D223" s="1">
        <v>696</v>
      </c>
      <c r="E223" s="1">
        <v>239.40000915527301</v>
      </c>
      <c r="F223" s="1" t="s">
        <v>27</v>
      </c>
      <c r="G223" s="3">
        <f t="shared" si="22"/>
        <v>9</v>
      </c>
      <c r="H223">
        <f t="shared" si="20"/>
        <v>18568</v>
      </c>
      <c r="I223">
        <f t="shared" si="21"/>
        <v>1</v>
      </c>
    </row>
    <row r="224" spans="1:9" hidden="1" x14ac:dyDescent="0.3">
      <c r="A224" s="1">
        <v>18589</v>
      </c>
      <c r="B224" s="1" t="s">
        <v>29</v>
      </c>
      <c r="C224" s="1" t="s">
        <v>12</v>
      </c>
      <c r="D224" s="1">
        <v>671.20001220703102</v>
      </c>
      <c r="E224" s="1">
        <v>246.600006103515</v>
      </c>
      <c r="F224" s="1" t="s">
        <v>27</v>
      </c>
      <c r="G224" s="3">
        <f t="shared" si="22"/>
        <v>21</v>
      </c>
      <c r="H224">
        <f t="shared" si="20"/>
        <v>18589</v>
      </c>
      <c r="I224">
        <f t="shared" si="21"/>
        <v>1</v>
      </c>
    </row>
    <row r="225" spans="1:9" hidden="1" x14ac:dyDescent="0.3">
      <c r="A225" s="1">
        <v>18605</v>
      </c>
      <c r="B225" s="1" t="s">
        <v>29</v>
      </c>
      <c r="C225" s="1" t="s">
        <v>12</v>
      </c>
      <c r="D225" s="1">
        <v>647.20001220703102</v>
      </c>
      <c r="E225" s="1">
        <v>255.40000915527301</v>
      </c>
      <c r="F225" s="1" t="s">
        <v>27</v>
      </c>
      <c r="G225" s="3">
        <f t="shared" si="22"/>
        <v>16</v>
      </c>
      <c r="H225">
        <f t="shared" si="20"/>
        <v>18605</v>
      </c>
      <c r="I225">
        <f t="shared" si="21"/>
        <v>1</v>
      </c>
    </row>
    <row r="226" spans="1:9" hidden="1" x14ac:dyDescent="0.3">
      <c r="A226" s="1">
        <v>18624</v>
      </c>
      <c r="B226" s="1" t="s">
        <v>29</v>
      </c>
      <c r="C226" s="1" t="s">
        <v>12</v>
      </c>
      <c r="D226" s="1">
        <v>628.79998779296795</v>
      </c>
      <c r="E226" s="1">
        <v>266.600006103515</v>
      </c>
      <c r="F226" s="1" t="s">
        <v>27</v>
      </c>
      <c r="G226" s="3">
        <f t="shared" si="22"/>
        <v>19</v>
      </c>
      <c r="H226">
        <f t="shared" si="20"/>
        <v>18624</v>
      </c>
      <c r="I226">
        <f t="shared" si="21"/>
        <v>1</v>
      </c>
    </row>
    <row r="227" spans="1:9" hidden="1" x14ac:dyDescent="0.3">
      <c r="A227" s="1">
        <v>18639</v>
      </c>
      <c r="B227" s="1" t="s">
        <v>29</v>
      </c>
      <c r="C227" s="1" t="s">
        <v>12</v>
      </c>
      <c r="D227" s="1">
        <v>614.40002441406205</v>
      </c>
      <c r="E227" s="1">
        <v>275.39999389648398</v>
      </c>
      <c r="F227" s="1" t="s">
        <v>27</v>
      </c>
      <c r="G227" s="3">
        <f t="shared" si="22"/>
        <v>15</v>
      </c>
      <c r="H227">
        <f t="shared" si="20"/>
        <v>18639</v>
      </c>
      <c r="I227">
        <f t="shared" si="21"/>
        <v>1</v>
      </c>
    </row>
    <row r="228" spans="1:9" hidden="1" x14ac:dyDescent="0.3">
      <c r="A228" s="1">
        <v>18659</v>
      </c>
      <c r="B228" s="1" t="s">
        <v>29</v>
      </c>
      <c r="C228" s="1" t="s">
        <v>12</v>
      </c>
      <c r="D228" s="1">
        <v>600.79998779296795</v>
      </c>
      <c r="E228" s="1">
        <v>287.39999389648398</v>
      </c>
      <c r="F228" s="1" t="s">
        <v>27</v>
      </c>
      <c r="G228" s="3">
        <f t="shared" si="22"/>
        <v>20</v>
      </c>
      <c r="H228">
        <f t="shared" si="20"/>
        <v>18659</v>
      </c>
      <c r="I228">
        <f t="shared" si="21"/>
        <v>1</v>
      </c>
    </row>
    <row r="229" spans="1:9" hidden="1" x14ac:dyDescent="0.3">
      <c r="A229" s="1">
        <v>18675</v>
      </c>
      <c r="B229" s="1" t="s">
        <v>29</v>
      </c>
      <c r="C229" s="1" t="s">
        <v>12</v>
      </c>
      <c r="D229" s="1">
        <v>594.40002441406205</v>
      </c>
      <c r="E229" s="1">
        <v>290.600006103515</v>
      </c>
      <c r="F229" s="1" t="s">
        <v>27</v>
      </c>
      <c r="G229" s="3">
        <f t="shared" si="22"/>
        <v>16</v>
      </c>
      <c r="H229">
        <f t="shared" si="20"/>
        <v>18675</v>
      </c>
      <c r="I229">
        <f t="shared" si="21"/>
        <v>1</v>
      </c>
    </row>
    <row r="230" spans="1:9" hidden="1" x14ac:dyDescent="0.3">
      <c r="A230" s="1">
        <v>18692</v>
      </c>
      <c r="B230" s="1" t="s">
        <v>29</v>
      </c>
      <c r="C230" s="1" t="s">
        <v>12</v>
      </c>
      <c r="D230" s="1">
        <v>589.60003662109295</v>
      </c>
      <c r="E230" s="1">
        <v>293.80001831054602</v>
      </c>
      <c r="F230" s="1" t="s">
        <v>27</v>
      </c>
      <c r="G230" s="3">
        <f t="shared" si="22"/>
        <v>17</v>
      </c>
      <c r="H230">
        <f t="shared" si="20"/>
        <v>18692</v>
      </c>
      <c r="I230">
        <f t="shared" si="21"/>
        <v>1</v>
      </c>
    </row>
    <row r="231" spans="1:9" hidden="1" x14ac:dyDescent="0.3">
      <c r="A231" s="1">
        <v>18703</v>
      </c>
      <c r="B231" s="1" t="s">
        <v>29</v>
      </c>
      <c r="C231" s="1" t="s">
        <v>12</v>
      </c>
      <c r="D231" s="1">
        <v>585.60003662109295</v>
      </c>
      <c r="E231" s="1">
        <v>293.80001831054602</v>
      </c>
      <c r="F231" s="1" t="s">
        <v>27</v>
      </c>
      <c r="G231" s="3">
        <f t="shared" si="22"/>
        <v>11</v>
      </c>
      <c r="H231">
        <f t="shared" si="20"/>
        <v>18703</v>
      </c>
      <c r="I231">
        <f t="shared" si="21"/>
        <v>1</v>
      </c>
    </row>
    <row r="232" spans="1:9" hidden="1" x14ac:dyDescent="0.3">
      <c r="A232" s="1">
        <v>18724</v>
      </c>
      <c r="B232" s="1" t="s">
        <v>29</v>
      </c>
      <c r="C232" s="1" t="s">
        <v>12</v>
      </c>
      <c r="D232" s="1">
        <v>581.60003662109295</v>
      </c>
      <c r="E232" s="1">
        <v>294.600006103515</v>
      </c>
      <c r="F232" s="1" t="s">
        <v>27</v>
      </c>
      <c r="G232" s="3">
        <f t="shared" si="22"/>
        <v>21</v>
      </c>
      <c r="H232">
        <f t="shared" si="20"/>
        <v>18724</v>
      </c>
      <c r="I232">
        <f t="shared" si="21"/>
        <v>1</v>
      </c>
    </row>
    <row r="233" spans="1:9" hidden="1" x14ac:dyDescent="0.3">
      <c r="A233" s="1">
        <v>18739</v>
      </c>
      <c r="B233" s="1" t="s">
        <v>29</v>
      </c>
      <c r="C233" s="1" t="s">
        <v>12</v>
      </c>
      <c r="D233" s="1">
        <v>576</v>
      </c>
      <c r="E233" s="1">
        <v>295.39999389648398</v>
      </c>
      <c r="F233" s="1" t="s">
        <v>27</v>
      </c>
      <c r="G233" s="3">
        <f t="shared" si="22"/>
        <v>15</v>
      </c>
      <c r="H233">
        <f t="shared" si="20"/>
        <v>18739</v>
      </c>
      <c r="I233">
        <f t="shared" si="21"/>
        <v>1</v>
      </c>
    </row>
    <row r="234" spans="1:9" hidden="1" x14ac:dyDescent="0.3">
      <c r="A234" s="1">
        <v>18759</v>
      </c>
      <c r="B234" s="1" t="s">
        <v>29</v>
      </c>
      <c r="C234" s="1" t="s">
        <v>12</v>
      </c>
      <c r="D234" s="1">
        <v>570.40002441406205</v>
      </c>
      <c r="E234" s="1">
        <v>297</v>
      </c>
      <c r="F234" s="1" t="s">
        <v>27</v>
      </c>
      <c r="G234" s="3">
        <f t="shared" si="22"/>
        <v>20</v>
      </c>
      <c r="H234">
        <f t="shared" si="20"/>
        <v>18759</v>
      </c>
      <c r="I234">
        <f t="shared" si="21"/>
        <v>1</v>
      </c>
    </row>
    <row r="235" spans="1:9" hidden="1" x14ac:dyDescent="0.3">
      <c r="A235" s="1">
        <v>18773</v>
      </c>
      <c r="B235" s="1" t="s">
        <v>29</v>
      </c>
      <c r="C235" s="1" t="s">
        <v>12</v>
      </c>
      <c r="D235" s="1">
        <v>564.79998779296795</v>
      </c>
      <c r="E235" s="1">
        <v>298.600006103515</v>
      </c>
      <c r="F235" s="1" t="s">
        <v>27</v>
      </c>
      <c r="G235" s="3">
        <f t="shared" si="22"/>
        <v>14</v>
      </c>
      <c r="H235">
        <f t="shared" si="20"/>
        <v>18773</v>
      </c>
      <c r="I235">
        <f t="shared" si="21"/>
        <v>1</v>
      </c>
    </row>
    <row r="236" spans="1:9" hidden="1" x14ac:dyDescent="0.3">
      <c r="A236" s="1">
        <v>18791</v>
      </c>
      <c r="B236" s="1" t="s">
        <v>29</v>
      </c>
      <c r="C236" s="1" t="s">
        <v>12</v>
      </c>
      <c r="D236" s="1">
        <v>558.40002441406205</v>
      </c>
      <c r="E236" s="1">
        <v>301</v>
      </c>
      <c r="F236" s="1" t="s">
        <v>27</v>
      </c>
      <c r="G236" s="3">
        <f t="shared" si="22"/>
        <v>18</v>
      </c>
      <c r="H236">
        <f t="shared" si="20"/>
        <v>18791</v>
      </c>
      <c r="I236">
        <f t="shared" si="21"/>
        <v>1</v>
      </c>
    </row>
    <row r="237" spans="1:9" hidden="1" x14ac:dyDescent="0.3">
      <c r="A237" s="1">
        <v>18803</v>
      </c>
      <c r="B237" s="1" t="s">
        <v>29</v>
      </c>
      <c r="C237" s="1" t="s">
        <v>12</v>
      </c>
      <c r="D237" s="1">
        <v>554.40002441406205</v>
      </c>
      <c r="E237" s="1">
        <v>301.80001831054602</v>
      </c>
      <c r="F237" s="1" t="s">
        <v>27</v>
      </c>
      <c r="G237" s="3">
        <f t="shared" si="22"/>
        <v>12</v>
      </c>
      <c r="H237">
        <f t="shared" si="20"/>
        <v>18803</v>
      </c>
      <c r="I237">
        <f t="shared" si="21"/>
        <v>1</v>
      </c>
    </row>
    <row r="238" spans="1:9" hidden="1" x14ac:dyDescent="0.3">
      <c r="A238" s="1">
        <v>18819</v>
      </c>
      <c r="B238" s="1" t="s">
        <v>29</v>
      </c>
      <c r="C238" s="1" t="s">
        <v>12</v>
      </c>
      <c r="D238" s="1">
        <v>548.79998779296795</v>
      </c>
      <c r="E238" s="1">
        <v>304.20001220703102</v>
      </c>
      <c r="F238" s="1" t="s">
        <v>27</v>
      </c>
      <c r="G238" s="3">
        <f t="shared" si="22"/>
        <v>16</v>
      </c>
      <c r="H238">
        <f t="shared" si="20"/>
        <v>18819</v>
      </c>
      <c r="I238">
        <f t="shared" si="21"/>
        <v>1</v>
      </c>
    </row>
    <row r="239" spans="1:9" hidden="1" x14ac:dyDescent="0.3">
      <c r="A239" s="1">
        <v>18838</v>
      </c>
      <c r="B239" s="1" t="s">
        <v>29</v>
      </c>
      <c r="C239" s="1" t="s">
        <v>12</v>
      </c>
      <c r="D239" s="1">
        <v>542.40002441406205</v>
      </c>
      <c r="E239" s="1">
        <v>304.20001220703102</v>
      </c>
      <c r="F239" s="1" t="s">
        <v>27</v>
      </c>
      <c r="G239" s="3">
        <f t="shared" si="22"/>
        <v>19</v>
      </c>
      <c r="H239">
        <f t="shared" si="20"/>
        <v>18838</v>
      </c>
      <c r="I239">
        <f t="shared" si="21"/>
        <v>1</v>
      </c>
    </row>
    <row r="240" spans="1:9" hidden="1" x14ac:dyDescent="0.3">
      <c r="A240" s="1">
        <v>18858</v>
      </c>
      <c r="B240" s="1" t="s">
        <v>29</v>
      </c>
      <c r="C240" s="1" t="s">
        <v>12</v>
      </c>
      <c r="D240" s="1">
        <v>538.40002441406205</v>
      </c>
      <c r="E240" s="1">
        <v>305</v>
      </c>
      <c r="F240" s="1" t="s">
        <v>27</v>
      </c>
      <c r="G240" s="3">
        <f t="shared" si="22"/>
        <v>20</v>
      </c>
      <c r="H240">
        <f t="shared" si="20"/>
        <v>18858</v>
      </c>
      <c r="I240">
        <f t="shared" si="21"/>
        <v>1</v>
      </c>
    </row>
    <row r="241" spans="1:9" hidden="1" x14ac:dyDescent="0.3">
      <c r="A241" s="1">
        <v>18873</v>
      </c>
      <c r="B241" s="1" t="s">
        <v>29</v>
      </c>
      <c r="C241" s="1" t="s">
        <v>12</v>
      </c>
      <c r="D241" s="1">
        <v>534.40002441406205</v>
      </c>
      <c r="E241" s="1">
        <v>305.80001831054602</v>
      </c>
      <c r="F241" s="1" t="s">
        <v>27</v>
      </c>
      <c r="G241" s="3">
        <f t="shared" si="22"/>
        <v>15</v>
      </c>
      <c r="H241">
        <f t="shared" si="20"/>
        <v>18873</v>
      </c>
      <c r="I241">
        <f t="shared" si="21"/>
        <v>1</v>
      </c>
    </row>
    <row r="242" spans="1:9" hidden="1" x14ac:dyDescent="0.3">
      <c r="A242" s="1">
        <v>18889</v>
      </c>
      <c r="B242" s="1" t="s">
        <v>29</v>
      </c>
      <c r="C242" s="1" t="s">
        <v>12</v>
      </c>
      <c r="D242" s="1">
        <v>531.20001220703102</v>
      </c>
      <c r="E242" s="1">
        <v>305.80001831054602</v>
      </c>
      <c r="F242" s="1" t="s">
        <v>27</v>
      </c>
      <c r="G242" s="3">
        <f t="shared" si="22"/>
        <v>16</v>
      </c>
      <c r="H242">
        <f t="shared" si="20"/>
        <v>18889</v>
      </c>
      <c r="I242">
        <f t="shared" si="21"/>
        <v>1</v>
      </c>
    </row>
    <row r="243" spans="1:9" hidden="1" x14ac:dyDescent="0.3">
      <c r="A243" s="1">
        <v>18909</v>
      </c>
      <c r="B243" s="1" t="s">
        <v>29</v>
      </c>
      <c r="C243" s="1" t="s">
        <v>12</v>
      </c>
      <c r="D243" s="1">
        <v>528</v>
      </c>
      <c r="E243" s="1">
        <v>305</v>
      </c>
      <c r="F243" s="1" t="s">
        <v>27</v>
      </c>
      <c r="G243" s="3">
        <f t="shared" si="22"/>
        <v>20</v>
      </c>
      <c r="H243">
        <f t="shared" si="20"/>
        <v>18909</v>
      </c>
      <c r="I243">
        <f t="shared" si="21"/>
        <v>1</v>
      </c>
    </row>
    <row r="244" spans="1:9" hidden="1" x14ac:dyDescent="0.3">
      <c r="A244" s="1">
        <v>18924</v>
      </c>
      <c r="B244" s="1" t="s">
        <v>29</v>
      </c>
      <c r="C244" s="1" t="s">
        <v>12</v>
      </c>
      <c r="D244" s="1">
        <v>525.60003662109295</v>
      </c>
      <c r="E244" s="1">
        <v>305</v>
      </c>
      <c r="F244" s="1" t="s">
        <v>27</v>
      </c>
      <c r="G244" s="3">
        <f t="shared" si="22"/>
        <v>15</v>
      </c>
      <c r="H244">
        <f t="shared" si="20"/>
        <v>18924</v>
      </c>
      <c r="I244">
        <f t="shared" si="21"/>
        <v>1</v>
      </c>
    </row>
    <row r="245" spans="1:9" hidden="1" x14ac:dyDescent="0.3">
      <c r="A245" s="1">
        <v>18938</v>
      </c>
      <c r="B245" s="1" t="s">
        <v>29</v>
      </c>
      <c r="C245" s="1" t="s">
        <v>12</v>
      </c>
      <c r="D245" s="1">
        <v>524</v>
      </c>
      <c r="E245" s="1">
        <v>305</v>
      </c>
      <c r="F245" s="1" t="s">
        <v>27</v>
      </c>
      <c r="G245" s="3">
        <f t="shared" si="22"/>
        <v>14</v>
      </c>
      <c r="H245">
        <f t="shared" si="20"/>
        <v>18938</v>
      </c>
      <c r="I245">
        <f t="shared" si="21"/>
        <v>1</v>
      </c>
    </row>
    <row r="246" spans="1:9" hidden="1" x14ac:dyDescent="0.3">
      <c r="A246" s="1">
        <v>18953</v>
      </c>
      <c r="B246" s="1" t="s">
        <v>29</v>
      </c>
      <c r="C246" s="1" t="s">
        <v>12</v>
      </c>
      <c r="D246" s="1">
        <v>521.60003662109295</v>
      </c>
      <c r="E246" s="1">
        <v>305</v>
      </c>
      <c r="F246" s="1" t="s">
        <v>27</v>
      </c>
      <c r="G246" s="3">
        <f t="shared" si="22"/>
        <v>15</v>
      </c>
      <c r="H246">
        <f t="shared" si="20"/>
        <v>18953</v>
      </c>
      <c r="I246">
        <f t="shared" si="21"/>
        <v>1</v>
      </c>
    </row>
    <row r="247" spans="1:9" hidden="1" x14ac:dyDescent="0.3">
      <c r="A247" s="1">
        <v>18974</v>
      </c>
      <c r="B247" s="1" t="s">
        <v>29</v>
      </c>
      <c r="C247" s="1" t="s">
        <v>12</v>
      </c>
      <c r="D247" s="1">
        <v>520</v>
      </c>
      <c r="E247" s="1">
        <v>305</v>
      </c>
      <c r="F247" s="1" t="s">
        <v>27</v>
      </c>
      <c r="G247" s="3">
        <f t="shared" si="22"/>
        <v>21</v>
      </c>
      <c r="H247">
        <f t="shared" si="20"/>
        <v>18974</v>
      </c>
      <c r="I247">
        <f t="shared" si="21"/>
        <v>1</v>
      </c>
    </row>
    <row r="248" spans="1:9" hidden="1" x14ac:dyDescent="0.3">
      <c r="A248" s="1">
        <v>18988</v>
      </c>
      <c r="B248" s="1" t="s">
        <v>29</v>
      </c>
      <c r="C248" s="1" t="s">
        <v>12</v>
      </c>
      <c r="D248" s="1">
        <v>517.60003662109295</v>
      </c>
      <c r="E248" s="1">
        <v>305</v>
      </c>
      <c r="F248" s="1" t="s">
        <v>27</v>
      </c>
      <c r="G248" s="3">
        <f t="shared" si="22"/>
        <v>14</v>
      </c>
      <c r="H248">
        <f t="shared" si="20"/>
        <v>18988</v>
      </c>
      <c r="I248">
        <f t="shared" si="21"/>
        <v>1</v>
      </c>
    </row>
    <row r="249" spans="1:9" hidden="1" x14ac:dyDescent="0.3">
      <c r="A249" s="1">
        <v>19009</v>
      </c>
      <c r="B249" s="1" t="s">
        <v>29</v>
      </c>
      <c r="C249" s="1" t="s">
        <v>12</v>
      </c>
      <c r="D249" s="1">
        <v>515.20001220703102</v>
      </c>
      <c r="E249" s="1">
        <v>305</v>
      </c>
      <c r="F249" s="1" t="s">
        <v>27</v>
      </c>
      <c r="G249" s="3">
        <f t="shared" si="22"/>
        <v>21</v>
      </c>
      <c r="H249">
        <f t="shared" si="20"/>
        <v>19009</v>
      </c>
      <c r="I249">
        <f t="shared" si="21"/>
        <v>1</v>
      </c>
    </row>
    <row r="250" spans="1:9" hidden="1" x14ac:dyDescent="0.3">
      <c r="A250" s="1">
        <v>19023</v>
      </c>
      <c r="B250" s="1" t="s">
        <v>29</v>
      </c>
      <c r="C250" s="1" t="s">
        <v>12</v>
      </c>
      <c r="D250" s="1">
        <v>513.60003662109295</v>
      </c>
      <c r="E250" s="1">
        <v>305</v>
      </c>
      <c r="F250" s="1" t="s">
        <v>27</v>
      </c>
      <c r="G250" s="3">
        <f t="shared" si="22"/>
        <v>14</v>
      </c>
      <c r="H250">
        <f t="shared" si="20"/>
        <v>19023</v>
      </c>
      <c r="I250">
        <f t="shared" si="21"/>
        <v>1</v>
      </c>
    </row>
    <row r="251" spans="1:9" hidden="1" x14ac:dyDescent="0.3">
      <c r="A251" s="1">
        <v>19034</v>
      </c>
      <c r="B251" s="1" t="s">
        <v>30</v>
      </c>
      <c r="C251" s="1" t="s">
        <v>12</v>
      </c>
      <c r="D251" s="1">
        <v>513.60003662109295</v>
      </c>
      <c r="E251" s="1">
        <v>305</v>
      </c>
      <c r="F251" s="1" t="s">
        <v>27</v>
      </c>
      <c r="G251" s="3">
        <f t="shared" si="22"/>
        <v>11</v>
      </c>
      <c r="H251">
        <f t="shared" si="20"/>
        <v>19034</v>
      </c>
      <c r="I251">
        <f t="shared" si="21"/>
        <v>1</v>
      </c>
    </row>
    <row r="252" spans="1:9" hidden="1" x14ac:dyDescent="0.3">
      <c r="A252" s="1">
        <v>22525</v>
      </c>
      <c r="B252" s="1" t="s">
        <v>28</v>
      </c>
      <c r="C252" s="1" t="s">
        <v>13</v>
      </c>
      <c r="D252" s="1">
        <v>1380</v>
      </c>
      <c r="E252" s="1">
        <v>202.600006103515</v>
      </c>
      <c r="F252" s="1" t="s">
        <v>27</v>
      </c>
      <c r="G252" s="3">
        <f t="shared" si="22"/>
        <v>3491</v>
      </c>
      <c r="H252">
        <f t="shared" si="20"/>
        <v>22525</v>
      </c>
      <c r="I252">
        <f t="shared" si="21"/>
        <v>1</v>
      </c>
    </row>
    <row r="253" spans="1:9" hidden="1" x14ac:dyDescent="0.3">
      <c r="A253" s="1">
        <v>22687</v>
      </c>
      <c r="B253" s="1" t="s">
        <v>29</v>
      </c>
      <c r="C253" s="1" t="s">
        <v>13</v>
      </c>
      <c r="D253" s="1">
        <v>1379.20007324218</v>
      </c>
      <c r="E253" s="1">
        <v>202.600006103515</v>
      </c>
      <c r="F253" s="1" t="s">
        <v>27</v>
      </c>
      <c r="G253" s="3">
        <f t="shared" si="22"/>
        <v>162</v>
      </c>
      <c r="H253">
        <f t="shared" si="20"/>
        <v>22687</v>
      </c>
      <c r="I253">
        <f t="shared" si="21"/>
        <v>1</v>
      </c>
    </row>
    <row r="254" spans="1:9" hidden="1" x14ac:dyDescent="0.3">
      <c r="A254" s="1">
        <v>22693</v>
      </c>
      <c r="B254" s="1" t="s">
        <v>29</v>
      </c>
      <c r="C254" s="1" t="s">
        <v>13</v>
      </c>
      <c r="D254" s="1">
        <v>1376.80004882812</v>
      </c>
      <c r="E254" s="1">
        <v>203.40000915527301</v>
      </c>
      <c r="F254" s="1" t="s">
        <v>27</v>
      </c>
      <c r="G254" s="3">
        <f t="shared" si="22"/>
        <v>6</v>
      </c>
      <c r="H254">
        <f t="shared" si="20"/>
        <v>22693</v>
      </c>
      <c r="I254">
        <f t="shared" si="21"/>
        <v>1</v>
      </c>
    </row>
    <row r="255" spans="1:9" hidden="1" x14ac:dyDescent="0.3">
      <c r="A255" s="1">
        <v>22708</v>
      </c>
      <c r="B255" s="1" t="s">
        <v>29</v>
      </c>
      <c r="C255" s="1" t="s">
        <v>13</v>
      </c>
      <c r="D255" s="1">
        <v>1368</v>
      </c>
      <c r="E255" s="1">
        <v>205.800033569335</v>
      </c>
      <c r="F255" s="1" t="s">
        <v>27</v>
      </c>
      <c r="G255" s="3">
        <f t="shared" si="22"/>
        <v>15</v>
      </c>
      <c r="H255">
        <f t="shared" si="20"/>
        <v>22708</v>
      </c>
      <c r="I255">
        <f t="shared" si="21"/>
        <v>1</v>
      </c>
    </row>
    <row r="256" spans="1:9" hidden="1" x14ac:dyDescent="0.3">
      <c r="A256" s="1">
        <v>22722</v>
      </c>
      <c r="B256" s="1" t="s">
        <v>29</v>
      </c>
      <c r="C256" s="1" t="s">
        <v>13</v>
      </c>
      <c r="D256" s="1">
        <v>1350.40002441406</v>
      </c>
      <c r="E256" s="1">
        <v>210.600006103515</v>
      </c>
      <c r="F256" s="1" t="s">
        <v>27</v>
      </c>
      <c r="G256" s="3">
        <f t="shared" si="22"/>
        <v>14</v>
      </c>
      <c r="H256">
        <f t="shared" si="20"/>
        <v>22722</v>
      </c>
      <c r="I256">
        <f t="shared" si="21"/>
        <v>1</v>
      </c>
    </row>
    <row r="257" spans="1:9" hidden="1" x14ac:dyDescent="0.3">
      <c r="A257" s="1">
        <v>22738</v>
      </c>
      <c r="B257" s="1" t="s">
        <v>29</v>
      </c>
      <c r="C257" s="1" t="s">
        <v>13</v>
      </c>
      <c r="D257" s="1">
        <v>1328</v>
      </c>
      <c r="E257" s="1">
        <v>215.40000915527301</v>
      </c>
      <c r="F257" s="1" t="s">
        <v>27</v>
      </c>
      <c r="G257" s="3">
        <f t="shared" si="22"/>
        <v>16</v>
      </c>
      <c r="H257">
        <f t="shared" si="20"/>
        <v>22738</v>
      </c>
      <c r="I257">
        <f t="shared" si="21"/>
        <v>1</v>
      </c>
    </row>
    <row r="258" spans="1:9" hidden="1" x14ac:dyDescent="0.3">
      <c r="A258" s="1">
        <v>22757</v>
      </c>
      <c r="B258" s="1" t="s">
        <v>29</v>
      </c>
      <c r="C258" s="1" t="s">
        <v>13</v>
      </c>
      <c r="D258" s="1">
        <v>1284.80004882812</v>
      </c>
      <c r="E258" s="1">
        <v>228.19999694824199</v>
      </c>
      <c r="F258" s="1" t="s">
        <v>27</v>
      </c>
      <c r="G258" s="3">
        <f t="shared" si="22"/>
        <v>19</v>
      </c>
      <c r="H258">
        <f t="shared" si="20"/>
        <v>22757</v>
      </c>
      <c r="I258">
        <f t="shared" si="21"/>
        <v>1</v>
      </c>
    </row>
    <row r="259" spans="1:9" hidden="1" x14ac:dyDescent="0.3">
      <c r="A259" s="1">
        <v>22774</v>
      </c>
      <c r="B259" s="1" t="s">
        <v>29</v>
      </c>
      <c r="C259" s="1" t="s">
        <v>13</v>
      </c>
      <c r="D259" s="1">
        <v>1243.20007324218</v>
      </c>
      <c r="E259" s="1">
        <v>241</v>
      </c>
      <c r="F259" s="1" t="s">
        <v>27</v>
      </c>
      <c r="G259" s="3">
        <f t="shared" si="22"/>
        <v>17</v>
      </c>
      <c r="H259">
        <f t="shared" si="20"/>
        <v>22774</v>
      </c>
      <c r="I259">
        <f t="shared" si="21"/>
        <v>1</v>
      </c>
    </row>
    <row r="260" spans="1:9" hidden="1" x14ac:dyDescent="0.3">
      <c r="A260" s="1">
        <v>22787</v>
      </c>
      <c r="B260" s="1" t="s">
        <v>29</v>
      </c>
      <c r="C260" s="1" t="s">
        <v>13</v>
      </c>
      <c r="D260" s="1">
        <v>1207.20007324218</v>
      </c>
      <c r="E260" s="1">
        <v>253.800033569335</v>
      </c>
      <c r="F260" s="1" t="s">
        <v>27</v>
      </c>
      <c r="G260" s="3">
        <f t="shared" si="22"/>
        <v>13</v>
      </c>
      <c r="H260">
        <f t="shared" si="20"/>
        <v>22787</v>
      </c>
      <c r="I260">
        <f t="shared" si="21"/>
        <v>1</v>
      </c>
    </row>
    <row r="261" spans="1:9" hidden="1" x14ac:dyDescent="0.3">
      <c r="A261" s="1">
        <v>22802</v>
      </c>
      <c r="B261" s="1" t="s">
        <v>29</v>
      </c>
      <c r="C261" s="1" t="s">
        <v>13</v>
      </c>
      <c r="D261" s="1">
        <v>1150.40002441406</v>
      </c>
      <c r="E261" s="1">
        <v>275.39999389648398</v>
      </c>
      <c r="F261" s="1" t="s">
        <v>27</v>
      </c>
      <c r="G261" s="3">
        <f t="shared" si="22"/>
        <v>15</v>
      </c>
      <c r="H261">
        <f t="shared" si="20"/>
        <v>22802</v>
      </c>
      <c r="I261">
        <f t="shared" si="21"/>
        <v>1</v>
      </c>
    </row>
    <row r="262" spans="1:9" hidden="1" x14ac:dyDescent="0.3">
      <c r="A262" s="1">
        <v>22822</v>
      </c>
      <c r="B262" s="1" t="s">
        <v>29</v>
      </c>
      <c r="C262" s="1" t="s">
        <v>13</v>
      </c>
      <c r="D262" s="1">
        <v>1091.20007324218</v>
      </c>
      <c r="E262" s="1">
        <v>297.80001831054602</v>
      </c>
      <c r="F262" s="1" t="s">
        <v>27</v>
      </c>
      <c r="G262" s="3">
        <f t="shared" si="22"/>
        <v>20</v>
      </c>
      <c r="H262">
        <f t="shared" si="20"/>
        <v>22822</v>
      </c>
      <c r="I262">
        <f t="shared" si="21"/>
        <v>1</v>
      </c>
    </row>
    <row r="263" spans="1:9" hidden="1" x14ac:dyDescent="0.3">
      <c r="A263" s="1">
        <v>22837</v>
      </c>
      <c r="B263" s="1" t="s">
        <v>29</v>
      </c>
      <c r="C263" s="1" t="s">
        <v>13</v>
      </c>
      <c r="D263" s="1">
        <v>1031.20007324218</v>
      </c>
      <c r="E263" s="1">
        <v>326.600006103515</v>
      </c>
      <c r="F263" s="1" t="s">
        <v>27</v>
      </c>
      <c r="G263" s="3">
        <f t="shared" si="22"/>
        <v>15</v>
      </c>
      <c r="H263">
        <f t="shared" si="20"/>
        <v>22837</v>
      </c>
      <c r="I263">
        <f t="shared" si="21"/>
        <v>1</v>
      </c>
    </row>
    <row r="264" spans="1:9" hidden="1" x14ac:dyDescent="0.3">
      <c r="A264" s="1">
        <v>22857</v>
      </c>
      <c r="B264" s="1" t="s">
        <v>29</v>
      </c>
      <c r="C264" s="1" t="s">
        <v>13</v>
      </c>
      <c r="D264" s="1">
        <v>968.79998779296795</v>
      </c>
      <c r="E264" s="1">
        <v>355.39999389648398</v>
      </c>
      <c r="F264" s="1" t="s">
        <v>27</v>
      </c>
      <c r="G264" s="3">
        <f t="shared" si="22"/>
        <v>20</v>
      </c>
      <c r="H264">
        <f t="shared" si="20"/>
        <v>22857</v>
      </c>
      <c r="I264">
        <f t="shared" si="21"/>
        <v>1</v>
      </c>
    </row>
    <row r="265" spans="1:9" hidden="1" x14ac:dyDescent="0.3">
      <c r="A265" s="1">
        <v>22872</v>
      </c>
      <c r="B265" s="1" t="s">
        <v>29</v>
      </c>
      <c r="C265" s="1" t="s">
        <v>13</v>
      </c>
      <c r="D265" s="1">
        <v>921.60003662109295</v>
      </c>
      <c r="E265" s="1">
        <v>379.39999389648398</v>
      </c>
      <c r="F265" s="1" t="s">
        <v>27</v>
      </c>
      <c r="G265" s="3">
        <f t="shared" si="22"/>
        <v>15</v>
      </c>
      <c r="H265">
        <f t="shared" si="20"/>
        <v>22872</v>
      </c>
      <c r="I265">
        <f t="shared" si="21"/>
        <v>1</v>
      </c>
    </row>
    <row r="266" spans="1:9" hidden="1" x14ac:dyDescent="0.3">
      <c r="A266" s="1">
        <v>22890</v>
      </c>
      <c r="B266" s="1" t="s">
        <v>29</v>
      </c>
      <c r="C266" s="1" t="s">
        <v>13</v>
      </c>
      <c r="D266" s="1">
        <v>877.60003662109295</v>
      </c>
      <c r="E266" s="1">
        <v>401</v>
      </c>
      <c r="F266" s="1" t="s">
        <v>27</v>
      </c>
      <c r="G266" s="3">
        <f t="shared" si="22"/>
        <v>18</v>
      </c>
      <c r="H266">
        <f t="shared" si="20"/>
        <v>22890</v>
      </c>
      <c r="I266">
        <f t="shared" si="21"/>
        <v>1</v>
      </c>
    </row>
    <row r="267" spans="1:9" hidden="1" x14ac:dyDescent="0.3">
      <c r="A267" s="1">
        <v>22902</v>
      </c>
      <c r="B267" s="1" t="s">
        <v>29</v>
      </c>
      <c r="C267" s="1" t="s">
        <v>13</v>
      </c>
      <c r="D267" s="1">
        <v>855.20001220703102</v>
      </c>
      <c r="E267" s="1">
        <v>409</v>
      </c>
      <c r="F267" s="1" t="s">
        <v>27</v>
      </c>
      <c r="G267" s="3">
        <f t="shared" si="22"/>
        <v>12</v>
      </c>
      <c r="H267">
        <f t="shared" si="20"/>
        <v>22902</v>
      </c>
      <c r="I267">
        <f t="shared" si="21"/>
        <v>1</v>
      </c>
    </row>
    <row r="268" spans="1:9" hidden="1" x14ac:dyDescent="0.3">
      <c r="A268" s="1">
        <v>22918</v>
      </c>
      <c r="B268" s="1" t="s">
        <v>29</v>
      </c>
      <c r="C268" s="1" t="s">
        <v>13</v>
      </c>
      <c r="D268" s="1">
        <v>832</v>
      </c>
      <c r="E268" s="1">
        <v>413.80001831054602</v>
      </c>
      <c r="F268" s="1" t="s">
        <v>27</v>
      </c>
      <c r="G268" s="3">
        <f t="shared" si="22"/>
        <v>16</v>
      </c>
      <c r="H268">
        <f t="shared" si="20"/>
        <v>22918</v>
      </c>
      <c r="I268">
        <f t="shared" si="21"/>
        <v>1</v>
      </c>
    </row>
    <row r="269" spans="1:9" hidden="1" x14ac:dyDescent="0.3">
      <c r="A269" s="1">
        <v>22937</v>
      </c>
      <c r="B269" s="1" t="s">
        <v>29</v>
      </c>
      <c r="C269" s="1" t="s">
        <v>13</v>
      </c>
      <c r="D269" s="1">
        <v>814.40002441406205</v>
      </c>
      <c r="E269" s="1">
        <v>416.20001220703102</v>
      </c>
      <c r="F269" s="1" t="s">
        <v>27</v>
      </c>
      <c r="G269" s="3">
        <f t="shared" si="22"/>
        <v>19</v>
      </c>
      <c r="H269">
        <f t="shared" si="20"/>
        <v>22937</v>
      </c>
      <c r="I269">
        <f t="shared" si="21"/>
        <v>1</v>
      </c>
    </row>
    <row r="270" spans="1:9" hidden="1" x14ac:dyDescent="0.3">
      <c r="A270" s="1">
        <v>22957</v>
      </c>
      <c r="B270" s="1" t="s">
        <v>29</v>
      </c>
      <c r="C270" s="1" t="s">
        <v>13</v>
      </c>
      <c r="D270" s="1">
        <v>804.79998779296795</v>
      </c>
      <c r="E270" s="1">
        <v>418.600006103515</v>
      </c>
      <c r="F270" s="1" t="s">
        <v>27</v>
      </c>
      <c r="G270" s="3">
        <f t="shared" si="22"/>
        <v>20</v>
      </c>
      <c r="H270">
        <f t="shared" si="20"/>
        <v>22957</v>
      </c>
      <c r="I270">
        <f t="shared" si="21"/>
        <v>1</v>
      </c>
    </row>
    <row r="271" spans="1:9" hidden="1" x14ac:dyDescent="0.3">
      <c r="A271" s="1">
        <v>22970</v>
      </c>
      <c r="B271" s="1" t="s">
        <v>29</v>
      </c>
      <c r="C271" s="1" t="s">
        <v>13</v>
      </c>
      <c r="D271" s="1">
        <v>799.20001220703102</v>
      </c>
      <c r="E271" s="1">
        <v>420.20001220703102</v>
      </c>
      <c r="F271" s="1" t="s">
        <v>27</v>
      </c>
      <c r="G271" s="3">
        <f t="shared" si="22"/>
        <v>13</v>
      </c>
      <c r="H271">
        <f t="shared" si="20"/>
        <v>22970</v>
      </c>
      <c r="I271">
        <f t="shared" si="21"/>
        <v>1</v>
      </c>
    </row>
    <row r="272" spans="1:9" hidden="1" x14ac:dyDescent="0.3">
      <c r="A272" s="1">
        <v>22982</v>
      </c>
      <c r="B272" s="1" t="s">
        <v>29</v>
      </c>
      <c r="C272" s="1" t="s">
        <v>13</v>
      </c>
      <c r="D272" s="1">
        <v>797.60003662109295</v>
      </c>
      <c r="E272" s="1">
        <v>421</v>
      </c>
      <c r="F272" s="1" t="s">
        <v>27</v>
      </c>
      <c r="G272" s="3">
        <f t="shared" si="22"/>
        <v>12</v>
      </c>
      <c r="H272">
        <f t="shared" si="20"/>
        <v>22982</v>
      </c>
      <c r="I272">
        <f t="shared" si="21"/>
        <v>1</v>
      </c>
    </row>
    <row r="273" spans="1:9" hidden="1" x14ac:dyDescent="0.3">
      <c r="A273" s="1">
        <v>22992</v>
      </c>
      <c r="B273" s="1" t="s">
        <v>29</v>
      </c>
      <c r="C273" s="1" t="s">
        <v>13</v>
      </c>
      <c r="D273" s="1">
        <v>796</v>
      </c>
      <c r="E273" s="1">
        <v>421.80001831054602</v>
      </c>
      <c r="F273" s="1" t="s">
        <v>27</v>
      </c>
      <c r="G273" s="3">
        <f t="shared" si="22"/>
        <v>10</v>
      </c>
      <c r="H273">
        <f t="shared" si="20"/>
        <v>22992</v>
      </c>
      <c r="I273">
        <f t="shared" si="21"/>
        <v>1</v>
      </c>
    </row>
    <row r="274" spans="1:9" hidden="1" x14ac:dyDescent="0.3">
      <c r="A274" s="1">
        <v>23015</v>
      </c>
      <c r="B274" s="1" t="s">
        <v>29</v>
      </c>
      <c r="C274" s="1" t="s">
        <v>13</v>
      </c>
      <c r="D274" s="1">
        <v>795.20001220703102</v>
      </c>
      <c r="E274" s="1">
        <v>422.600006103515</v>
      </c>
      <c r="F274" s="1" t="s">
        <v>27</v>
      </c>
      <c r="G274" s="3">
        <f t="shared" si="22"/>
        <v>23</v>
      </c>
      <c r="H274">
        <f t="shared" ref="H274:H337" si="23">INT(A274)</f>
        <v>23015</v>
      </c>
      <c r="I274">
        <f t="shared" ref="I274:I337" si="24">IF(H274=A274,1,0)</f>
        <v>1</v>
      </c>
    </row>
    <row r="275" spans="1:9" hidden="1" x14ac:dyDescent="0.3">
      <c r="A275" s="1">
        <v>23037</v>
      </c>
      <c r="B275" s="1" t="s">
        <v>29</v>
      </c>
      <c r="C275" s="1" t="s">
        <v>13</v>
      </c>
      <c r="D275" s="1">
        <v>794.40002441406205</v>
      </c>
      <c r="E275" s="1">
        <v>423.39999389648398</v>
      </c>
      <c r="F275" s="1" t="s">
        <v>27</v>
      </c>
      <c r="G275" s="3">
        <f t="shared" ref="G275:G338" si="25">A275-A274</f>
        <v>22</v>
      </c>
      <c r="H275">
        <f t="shared" si="23"/>
        <v>23037</v>
      </c>
      <c r="I275">
        <f t="shared" si="24"/>
        <v>1</v>
      </c>
    </row>
    <row r="276" spans="1:9" hidden="1" x14ac:dyDescent="0.3">
      <c r="A276" s="1">
        <v>23105</v>
      </c>
      <c r="B276" s="1" t="s">
        <v>29</v>
      </c>
      <c r="C276" s="1" t="s">
        <v>13</v>
      </c>
      <c r="D276" s="1">
        <v>792.79998779296795</v>
      </c>
      <c r="E276" s="1">
        <v>425.80001831054602</v>
      </c>
      <c r="F276" s="1" t="s">
        <v>27</v>
      </c>
      <c r="G276" s="3">
        <f t="shared" si="25"/>
        <v>68</v>
      </c>
      <c r="H276">
        <f t="shared" si="23"/>
        <v>23105</v>
      </c>
      <c r="I276">
        <f t="shared" si="24"/>
        <v>1</v>
      </c>
    </row>
    <row r="277" spans="1:9" hidden="1" x14ac:dyDescent="0.3">
      <c r="A277" s="1">
        <v>23132</v>
      </c>
      <c r="B277" s="1" t="s">
        <v>29</v>
      </c>
      <c r="C277" s="1" t="s">
        <v>13</v>
      </c>
      <c r="D277" s="1">
        <v>792</v>
      </c>
      <c r="E277" s="1">
        <v>425.80001831054602</v>
      </c>
      <c r="F277" s="1" t="s">
        <v>27</v>
      </c>
      <c r="G277" s="3">
        <f t="shared" si="25"/>
        <v>27</v>
      </c>
      <c r="H277">
        <f t="shared" si="23"/>
        <v>23132</v>
      </c>
      <c r="I277">
        <f t="shared" si="24"/>
        <v>1</v>
      </c>
    </row>
    <row r="278" spans="1:9" hidden="1" x14ac:dyDescent="0.3">
      <c r="A278" s="1">
        <v>23177</v>
      </c>
      <c r="B278" s="1" t="s">
        <v>29</v>
      </c>
      <c r="C278" s="1" t="s">
        <v>13</v>
      </c>
      <c r="D278" s="1">
        <v>792</v>
      </c>
      <c r="E278" s="1">
        <v>426.600006103515</v>
      </c>
      <c r="F278" s="1" t="s">
        <v>27</v>
      </c>
      <c r="G278" s="3">
        <f t="shared" si="25"/>
        <v>45</v>
      </c>
      <c r="H278">
        <f t="shared" si="23"/>
        <v>23177</v>
      </c>
      <c r="I278">
        <f t="shared" si="24"/>
        <v>1</v>
      </c>
    </row>
    <row r="279" spans="1:9" hidden="1" x14ac:dyDescent="0.3">
      <c r="A279" s="1">
        <v>23178</v>
      </c>
      <c r="B279" s="1" t="s">
        <v>29</v>
      </c>
      <c r="C279" s="1" t="s">
        <v>13</v>
      </c>
      <c r="D279" s="1">
        <v>791.20001220703102</v>
      </c>
      <c r="E279" s="1">
        <v>426.600006103515</v>
      </c>
      <c r="F279" s="1" t="s">
        <v>27</v>
      </c>
      <c r="G279" s="3">
        <f t="shared" si="25"/>
        <v>1</v>
      </c>
      <c r="H279">
        <f t="shared" si="23"/>
        <v>23178</v>
      </c>
      <c r="I279">
        <f t="shared" si="24"/>
        <v>1</v>
      </c>
    </row>
    <row r="280" spans="1:9" hidden="1" x14ac:dyDescent="0.3">
      <c r="A280" s="1">
        <v>23207</v>
      </c>
      <c r="B280" s="1" t="s">
        <v>29</v>
      </c>
      <c r="C280" s="1" t="s">
        <v>13</v>
      </c>
      <c r="D280" s="1">
        <v>788.79998779296795</v>
      </c>
      <c r="E280" s="1">
        <v>428.20001220703102</v>
      </c>
      <c r="F280" s="1" t="s">
        <v>27</v>
      </c>
      <c r="G280" s="3">
        <f t="shared" si="25"/>
        <v>29</v>
      </c>
      <c r="H280">
        <f t="shared" si="23"/>
        <v>23207</v>
      </c>
      <c r="I280">
        <f t="shared" si="24"/>
        <v>1</v>
      </c>
    </row>
    <row r="281" spans="1:9" hidden="1" x14ac:dyDescent="0.3">
      <c r="A281" s="1">
        <v>23223</v>
      </c>
      <c r="B281" s="1" t="s">
        <v>29</v>
      </c>
      <c r="C281" s="1" t="s">
        <v>13</v>
      </c>
      <c r="D281" s="1">
        <v>785.60003662109295</v>
      </c>
      <c r="E281" s="1">
        <v>431.39999389648398</v>
      </c>
      <c r="F281" s="1" t="s">
        <v>27</v>
      </c>
      <c r="G281" s="3">
        <f t="shared" si="25"/>
        <v>16</v>
      </c>
      <c r="H281">
        <f t="shared" si="23"/>
        <v>23223</v>
      </c>
      <c r="I281">
        <f t="shared" si="24"/>
        <v>1</v>
      </c>
    </row>
    <row r="282" spans="1:9" hidden="1" x14ac:dyDescent="0.3">
      <c r="A282" s="1">
        <v>23240</v>
      </c>
      <c r="B282" s="1" t="s">
        <v>29</v>
      </c>
      <c r="C282" s="1" t="s">
        <v>13</v>
      </c>
      <c r="D282" s="1">
        <v>779.20001220703102</v>
      </c>
      <c r="E282" s="1">
        <v>434.600006103515</v>
      </c>
      <c r="F282" s="1" t="s">
        <v>27</v>
      </c>
      <c r="G282" s="3">
        <f t="shared" si="25"/>
        <v>17</v>
      </c>
      <c r="H282">
        <f t="shared" si="23"/>
        <v>23240</v>
      </c>
      <c r="I282">
        <f t="shared" si="24"/>
        <v>1</v>
      </c>
    </row>
    <row r="283" spans="1:9" hidden="1" x14ac:dyDescent="0.3">
      <c r="A283" s="1">
        <v>23252</v>
      </c>
      <c r="B283" s="1" t="s">
        <v>29</v>
      </c>
      <c r="C283" s="1" t="s">
        <v>13</v>
      </c>
      <c r="D283" s="1">
        <v>774.40002441406205</v>
      </c>
      <c r="E283" s="1">
        <v>438.600006103515</v>
      </c>
      <c r="F283" s="1" t="s">
        <v>27</v>
      </c>
      <c r="G283" s="3">
        <f t="shared" si="25"/>
        <v>12</v>
      </c>
      <c r="H283">
        <f t="shared" si="23"/>
        <v>23252</v>
      </c>
      <c r="I283">
        <f t="shared" si="24"/>
        <v>1</v>
      </c>
    </row>
    <row r="284" spans="1:9" hidden="1" x14ac:dyDescent="0.3">
      <c r="A284" s="1">
        <v>23268</v>
      </c>
      <c r="B284" s="1" t="s">
        <v>29</v>
      </c>
      <c r="C284" s="1" t="s">
        <v>13</v>
      </c>
      <c r="D284" s="1">
        <v>767.20001220703102</v>
      </c>
      <c r="E284" s="1">
        <v>442.60006713867102</v>
      </c>
      <c r="F284" s="1" t="s">
        <v>27</v>
      </c>
      <c r="G284" s="3">
        <f t="shared" si="25"/>
        <v>16</v>
      </c>
      <c r="H284">
        <f t="shared" si="23"/>
        <v>23268</v>
      </c>
      <c r="I284">
        <f t="shared" si="24"/>
        <v>1</v>
      </c>
    </row>
    <row r="285" spans="1:9" hidden="1" x14ac:dyDescent="0.3">
      <c r="A285" s="1">
        <v>23287</v>
      </c>
      <c r="B285" s="1" t="s">
        <v>29</v>
      </c>
      <c r="C285" s="1" t="s">
        <v>13</v>
      </c>
      <c r="D285" s="1">
        <v>758.40002441406205</v>
      </c>
      <c r="E285" s="1">
        <v>447.39999389648398</v>
      </c>
      <c r="F285" s="1" t="s">
        <v>27</v>
      </c>
      <c r="G285" s="3">
        <f t="shared" si="25"/>
        <v>19</v>
      </c>
      <c r="H285">
        <f t="shared" si="23"/>
        <v>23287</v>
      </c>
      <c r="I285">
        <f t="shared" si="24"/>
        <v>1</v>
      </c>
    </row>
    <row r="286" spans="1:9" hidden="1" x14ac:dyDescent="0.3">
      <c r="A286" s="1">
        <v>23307</v>
      </c>
      <c r="B286" s="1" t="s">
        <v>29</v>
      </c>
      <c r="C286" s="1" t="s">
        <v>13</v>
      </c>
      <c r="D286" s="1">
        <v>746.40002441406205</v>
      </c>
      <c r="E286" s="1">
        <v>452.20001220703102</v>
      </c>
      <c r="F286" s="1" t="s">
        <v>27</v>
      </c>
      <c r="G286" s="3">
        <f t="shared" si="25"/>
        <v>20</v>
      </c>
      <c r="H286">
        <f t="shared" si="23"/>
        <v>23307</v>
      </c>
      <c r="I286">
        <f t="shared" si="24"/>
        <v>1</v>
      </c>
    </row>
    <row r="287" spans="1:9" hidden="1" x14ac:dyDescent="0.3">
      <c r="A287" s="1">
        <v>23322</v>
      </c>
      <c r="B287" s="1" t="s">
        <v>29</v>
      </c>
      <c r="C287" s="1" t="s">
        <v>13</v>
      </c>
      <c r="D287" s="1">
        <v>733.60003662109295</v>
      </c>
      <c r="E287" s="1">
        <v>456.20001220703102</v>
      </c>
      <c r="F287" s="1" t="s">
        <v>27</v>
      </c>
      <c r="G287" s="3">
        <f t="shared" si="25"/>
        <v>15</v>
      </c>
      <c r="H287">
        <f t="shared" si="23"/>
        <v>23322</v>
      </c>
      <c r="I287">
        <f t="shared" si="24"/>
        <v>1</v>
      </c>
    </row>
    <row r="288" spans="1:9" hidden="1" x14ac:dyDescent="0.3">
      <c r="A288" s="1">
        <v>23339</v>
      </c>
      <c r="B288" s="1" t="s">
        <v>29</v>
      </c>
      <c r="C288" s="1" t="s">
        <v>13</v>
      </c>
      <c r="D288" s="1">
        <v>724</v>
      </c>
      <c r="E288" s="1">
        <v>458.60006713867102</v>
      </c>
      <c r="F288" s="1" t="s">
        <v>27</v>
      </c>
      <c r="G288" s="3">
        <f t="shared" si="25"/>
        <v>17</v>
      </c>
      <c r="H288">
        <f t="shared" si="23"/>
        <v>23339</v>
      </c>
      <c r="I288">
        <f t="shared" si="24"/>
        <v>1</v>
      </c>
    </row>
    <row r="289" spans="1:9" hidden="1" x14ac:dyDescent="0.3">
      <c r="A289" s="1">
        <v>23357</v>
      </c>
      <c r="B289" s="1" t="s">
        <v>29</v>
      </c>
      <c r="C289" s="1" t="s">
        <v>13</v>
      </c>
      <c r="D289" s="1">
        <v>712</v>
      </c>
      <c r="E289" s="1">
        <v>460.20001220703102</v>
      </c>
      <c r="F289" s="1" t="s">
        <v>27</v>
      </c>
      <c r="G289" s="3">
        <f t="shared" si="25"/>
        <v>18</v>
      </c>
      <c r="H289">
        <f t="shared" si="23"/>
        <v>23357</v>
      </c>
      <c r="I289">
        <f t="shared" si="24"/>
        <v>1</v>
      </c>
    </row>
    <row r="290" spans="1:9" hidden="1" x14ac:dyDescent="0.3">
      <c r="A290" s="1">
        <v>23367</v>
      </c>
      <c r="B290" s="1" t="s">
        <v>29</v>
      </c>
      <c r="C290" s="1" t="s">
        <v>13</v>
      </c>
      <c r="D290" s="1">
        <v>704.79998779296795</v>
      </c>
      <c r="E290" s="1">
        <v>462.60006713867102</v>
      </c>
      <c r="F290" s="1" t="s">
        <v>27</v>
      </c>
      <c r="G290" s="3">
        <f t="shared" si="25"/>
        <v>10</v>
      </c>
      <c r="H290">
        <f t="shared" si="23"/>
        <v>23367</v>
      </c>
      <c r="I290">
        <f t="shared" si="24"/>
        <v>1</v>
      </c>
    </row>
    <row r="291" spans="1:9" hidden="1" x14ac:dyDescent="0.3">
      <c r="A291" s="1">
        <v>23387</v>
      </c>
      <c r="B291" s="1" t="s">
        <v>29</v>
      </c>
      <c r="C291" s="1" t="s">
        <v>13</v>
      </c>
      <c r="D291" s="1">
        <v>696</v>
      </c>
      <c r="E291" s="1">
        <v>465</v>
      </c>
      <c r="F291" s="1" t="s">
        <v>27</v>
      </c>
      <c r="G291" s="3">
        <f t="shared" si="25"/>
        <v>20</v>
      </c>
      <c r="H291">
        <f t="shared" si="23"/>
        <v>23387</v>
      </c>
      <c r="I291">
        <f t="shared" si="24"/>
        <v>1</v>
      </c>
    </row>
    <row r="292" spans="1:9" hidden="1" x14ac:dyDescent="0.3">
      <c r="A292" s="1">
        <v>23403</v>
      </c>
      <c r="B292" s="1" t="s">
        <v>29</v>
      </c>
      <c r="C292" s="1" t="s">
        <v>13</v>
      </c>
      <c r="D292" s="1">
        <v>691.20001220703102</v>
      </c>
      <c r="E292" s="1">
        <v>465</v>
      </c>
      <c r="F292" s="1" t="s">
        <v>27</v>
      </c>
      <c r="G292" s="3">
        <f t="shared" si="25"/>
        <v>16</v>
      </c>
      <c r="H292">
        <f t="shared" si="23"/>
        <v>23403</v>
      </c>
      <c r="I292">
        <f t="shared" si="24"/>
        <v>1</v>
      </c>
    </row>
    <row r="293" spans="1:9" hidden="1" x14ac:dyDescent="0.3">
      <c r="A293" s="1">
        <v>23422</v>
      </c>
      <c r="B293" s="1" t="s">
        <v>29</v>
      </c>
      <c r="C293" s="1" t="s">
        <v>13</v>
      </c>
      <c r="D293" s="1">
        <v>688.79998779296795</v>
      </c>
      <c r="E293" s="1">
        <v>465.80001831054602</v>
      </c>
      <c r="F293" s="1" t="s">
        <v>27</v>
      </c>
      <c r="G293" s="3">
        <f t="shared" si="25"/>
        <v>19</v>
      </c>
      <c r="H293">
        <f t="shared" si="23"/>
        <v>23422</v>
      </c>
      <c r="I293">
        <f t="shared" si="24"/>
        <v>1</v>
      </c>
    </row>
    <row r="294" spans="1:9" hidden="1" x14ac:dyDescent="0.3">
      <c r="A294" s="1">
        <v>23438</v>
      </c>
      <c r="B294" s="1" t="s">
        <v>29</v>
      </c>
      <c r="C294" s="1" t="s">
        <v>13</v>
      </c>
      <c r="D294" s="1">
        <v>687.20001220703102</v>
      </c>
      <c r="E294" s="1">
        <v>465.80001831054602</v>
      </c>
      <c r="F294" s="1" t="s">
        <v>27</v>
      </c>
      <c r="G294" s="3">
        <f t="shared" si="25"/>
        <v>16</v>
      </c>
      <c r="H294">
        <f t="shared" si="23"/>
        <v>23438</v>
      </c>
      <c r="I294">
        <f t="shared" si="24"/>
        <v>1</v>
      </c>
    </row>
    <row r="295" spans="1:9" hidden="1" x14ac:dyDescent="0.3">
      <c r="A295" s="1">
        <v>23456</v>
      </c>
      <c r="B295" s="1" t="s">
        <v>29</v>
      </c>
      <c r="C295" s="1" t="s">
        <v>13</v>
      </c>
      <c r="D295" s="1">
        <v>684.79998779296795</v>
      </c>
      <c r="E295" s="1">
        <v>465.80001831054602</v>
      </c>
      <c r="F295" s="1" t="s">
        <v>27</v>
      </c>
      <c r="G295" s="3">
        <f t="shared" si="25"/>
        <v>18</v>
      </c>
      <c r="H295">
        <f t="shared" si="23"/>
        <v>23456</v>
      </c>
      <c r="I295">
        <f t="shared" si="24"/>
        <v>1</v>
      </c>
    </row>
    <row r="296" spans="1:9" hidden="1" x14ac:dyDescent="0.3">
      <c r="A296" s="1">
        <v>23467</v>
      </c>
      <c r="B296" s="1" t="s">
        <v>29</v>
      </c>
      <c r="C296" s="1" t="s">
        <v>13</v>
      </c>
      <c r="D296" s="1">
        <v>683.20001220703102</v>
      </c>
      <c r="E296" s="1">
        <v>465.80001831054602</v>
      </c>
      <c r="F296" s="1" t="s">
        <v>27</v>
      </c>
      <c r="G296" s="3">
        <f t="shared" si="25"/>
        <v>11</v>
      </c>
      <c r="H296">
        <f t="shared" si="23"/>
        <v>23467</v>
      </c>
      <c r="I296">
        <f t="shared" si="24"/>
        <v>1</v>
      </c>
    </row>
    <row r="297" spans="1:9" hidden="1" x14ac:dyDescent="0.3">
      <c r="A297" s="1">
        <v>23487</v>
      </c>
      <c r="B297" s="1" t="s">
        <v>29</v>
      </c>
      <c r="C297" s="1" t="s">
        <v>13</v>
      </c>
      <c r="D297" s="1">
        <v>680</v>
      </c>
      <c r="E297" s="1">
        <v>465.80001831054602</v>
      </c>
      <c r="F297" s="1" t="s">
        <v>27</v>
      </c>
      <c r="G297" s="3">
        <f t="shared" si="25"/>
        <v>20</v>
      </c>
      <c r="H297">
        <f t="shared" si="23"/>
        <v>23487</v>
      </c>
      <c r="I297">
        <f t="shared" si="24"/>
        <v>1</v>
      </c>
    </row>
    <row r="298" spans="1:9" hidden="1" x14ac:dyDescent="0.3">
      <c r="A298" s="1">
        <v>23503</v>
      </c>
      <c r="B298" s="1" t="s">
        <v>29</v>
      </c>
      <c r="C298" s="1" t="s">
        <v>13</v>
      </c>
      <c r="D298" s="1">
        <v>678.40002441406205</v>
      </c>
      <c r="E298" s="1">
        <v>465.80001831054602</v>
      </c>
      <c r="F298" s="1" t="s">
        <v>27</v>
      </c>
      <c r="G298" s="3">
        <f t="shared" si="25"/>
        <v>16</v>
      </c>
      <c r="H298">
        <f t="shared" si="23"/>
        <v>23503</v>
      </c>
      <c r="I298">
        <f t="shared" si="24"/>
        <v>1</v>
      </c>
    </row>
    <row r="299" spans="1:9" hidden="1" x14ac:dyDescent="0.3">
      <c r="A299" s="1">
        <v>23522</v>
      </c>
      <c r="B299" s="1" t="s">
        <v>29</v>
      </c>
      <c r="C299" s="1" t="s">
        <v>13</v>
      </c>
      <c r="D299" s="1">
        <v>676</v>
      </c>
      <c r="E299" s="1">
        <v>465.80001831054602</v>
      </c>
      <c r="F299" s="1" t="s">
        <v>27</v>
      </c>
      <c r="G299" s="3">
        <f t="shared" si="25"/>
        <v>19</v>
      </c>
      <c r="H299">
        <f t="shared" si="23"/>
        <v>23522</v>
      </c>
      <c r="I299">
        <f t="shared" si="24"/>
        <v>1</v>
      </c>
    </row>
    <row r="300" spans="1:9" hidden="1" x14ac:dyDescent="0.3">
      <c r="A300" s="1">
        <v>23532</v>
      </c>
      <c r="B300" s="1" t="s">
        <v>29</v>
      </c>
      <c r="C300" s="1" t="s">
        <v>13</v>
      </c>
      <c r="D300" s="1">
        <v>674.40002441406205</v>
      </c>
      <c r="E300" s="1">
        <v>465.80001831054602</v>
      </c>
      <c r="F300" s="1" t="s">
        <v>27</v>
      </c>
      <c r="G300" s="3">
        <f t="shared" si="25"/>
        <v>10</v>
      </c>
      <c r="H300">
        <f t="shared" si="23"/>
        <v>23532</v>
      </c>
      <c r="I300">
        <f t="shared" si="24"/>
        <v>1</v>
      </c>
    </row>
    <row r="301" spans="1:9" hidden="1" x14ac:dyDescent="0.3">
      <c r="A301" s="1">
        <v>23556</v>
      </c>
      <c r="B301" s="1" t="s">
        <v>29</v>
      </c>
      <c r="C301" s="1" t="s">
        <v>13</v>
      </c>
      <c r="D301" s="1">
        <v>671.20001220703102</v>
      </c>
      <c r="E301" s="1">
        <v>465.80001831054602</v>
      </c>
      <c r="F301" s="1" t="s">
        <v>27</v>
      </c>
      <c r="G301" s="3">
        <f t="shared" si="25"/>
        <v>24</v>
      </c>
      <c r="H301">
        <f t="shared" si="23"/>
        <v>23556</v>
      </c>
      <c r="I301">
        <f t="shared" si="24"/>
        <v>1</v>
      </c>
    </row>
    <row r="302" spans="1:9" hidden="1" x14ac:dyDescent="0.3">
      <c r="A302" s="1">
        <v>23565</v>
      </c>
      <c r="B302" s="1" t="s">
        <v>29</v>
      </c>
      <c r="C302" s="1" t="s">
        <v>13</v>
      </c>
      <c r="D302" s="1">
        <v>669.60003662109295</v>
      </c>
      <c r="E302" s="1">
        <v>467.39999389648398</v>
      </c>
      <c r="F302" s="1" t="s">
        <v>27</v>
      </c>
      <c r="G302" s="3">
        <f t="shared" si="25"/>
        <v>9</v>
      </c>
      <c r="H302">
        <f t="shared" si="23"/>
        <v>23565</v>
      </c>
      <c r="I302">
        <f t="shared" si="24"/>
        <v>1</v>
      </c>
    </row>
    <row r="303" spans="1:9" hidden="1" x14ac:dyDescent="0.3">
      <c r="A303" s="1">
        <v>23587</v>
      </c>
      <c r="B303" s="1" t="s">
        <v>29</v>
      </c>
      <c r="C303" s="1" t="s">
        <v>13</v>
      </c>
      <c r="D303" s="1">
        <v>666.40002441406205</v>
      </c>
      <c r="E303" s="1">
        <v>467.39999389648398</v>
      </c>
      <c r="F303" s="1" t="s">
        <v>27</v>
      </c>
      <c r="G303" s="3">
        <f t="shared" si="25"/>
        <v>22</v>
      </c>
      <c r="H303">
        <f t="shared" si="23"/>
        <v>23587</v>
      </c>
      <c r="I303">
        <f t="shared" si="24"/>
        <v>1</v>
      </c>
    </row>
    <row r="304" spans="1:9" hidden="1" x14ac:dyDescent="0.3">
      <c r="A304" s="1">
        <v>23603</v>
      </c>
      <c r="B304" s="1" t="s">
        <v>29</v>
      </c>
      <c r="C304" s="1" t="s">
        <v>13</v>
      </c>
      <c r="D304" s="1">
        <v>662.40002441406205</v>
      </c>
      <c r="E304" s="1">
        <v>467.39999389648398</v>
      </c>
      <c r="F304" s="1" t="s">
        <v>27</v>
      </c>
      <c r="G304" s="3">
        <f t="shared" si="25"/>
        <v>16</v>
      </c>
      <c r="H304">
        <f t="shared" si="23"/>
        <v>23603</v>
      </c>
      <c r="I304">
        <f t="shared" si="24"/>
        <v>1</v>
      </c>
    </row>
    <row r="305" spans="1:9" hidden="1" x14ac:dyDescent="0.3">
      <c r="A305" s="1">
        <v>23622</v>
      </c>
      <c r="B305" s="1" t="s">
        <v>29</v>
      </c>
      <c r="C305" s="1" t="s">
        <v>13</v>
      </c>
      <c r="D305" s="1">
        <v>658.40002441406205</v>
      </c>
      <c r="E305" s="1">
        <v>469</v>
      </c>
      <c r="F305" s="1" t="s">
        <v>27</v>
      </c>
      <c r="G305" s="3">
        <f t="shared" si="25"/>
        <v>19</v>
      </c>
      <c r="H305">
        <f t="shared" si="23"/>
        <v>23622</v>
      </c>
      <c r="I305">
        <f t="shared" si="24"/>
        <v>1</v>
      </c>
    </row>
    <row r="306" spans="1:9" hidden="1" x14ac:dyDescent="0.3">
      <c r="A306" s="1">
        <v>23638</v>
      </c>
      <c r="B306" s="1" t="s">
        <v>29</v>
      </c>
      <c r="C306" s="1" t="s">
        <v>13</v>
      </c>
      <c r="D306" s="1">
        <v>654.40002441406205</v>
      </c>
      <c r="E306" s="1">
        <v>470.60006713867102</v>
      </c>
      <c r="F306" s="1" t="s">
        <v>27</v>
      </c>
      <c r="G306" s="3">
        <f t="shared" si="25"/>
        <v>16</v>
      </c>
      <c r="H306">
        <f t="shared" si="23"/>
        <v>23638</v>
      </c>
      <c r="I306">
        <f t="shared" si="24"/>
        <v>1</v>
      </c>
    </row>
    <row r="307" spans="1:9" hidden="1" x14ac:dyDescent="0.3">
      <c r="A307" s="1">
        <v>23657</v>
      </c>
      <c r="B307" s="1" t="s">
        <v>29</v>
      </c>
      <c r="C307" s="1" t="s">
        <v>13</v>
      </c>
      <c r="D307" s="1">
        <v>648.79998779296795</v>
      </c>
      <c r="E307" s="1">
        <v>472.20001220703102</v>
      </c>
      <c r="F307" s="1" t="s">
        <v>27</v>
      </c>
      <c r="G307" s="3">
        <f t="shared" si="25"/>
        <v>19</v>
      </c>
      <c r="H307">
        <f t="shared" si="23"/>
        <v>23657</v>
      </c>
      <c r="I307">
        <f t="shared" si="24"/>
        <v>1</v>
      </c>
    </row>
    <row r="308" spans="1:9" hidden="1" x14ac:dyDescent="0.3">
      <c r="A308" s="1">
        <v>23672</v>
      </c>
      <c r="B308" s="1" t="s">
        <v>29</v>
      </c>
      <c r="C308" s="1" t="s">
        <v>13</v>
      </c>
      <c r="D308" s="1">
        <v>645.60003662109295</v>
      </c>
      <c r="E308" s="1">
        <v>473.80001831054602</v>
      </c>
      <c r="F308" s="1" t="s">
        <v>27</v>
      </c>
      <c r="G308" s="3">
        <f t="shared" si="25"/>
        <v>15</v>
      </c>
      <c r="H308">
        <f t="shared" si="23"/>
        <v>23672</v>
      </c>
      <c r="I308">
        <f t="shared" si="24"/>
        <v>1</v>
      </c>
    </row>
    <row r="309" spans="1:9" hidden="1" x14ac:dyDescent="0.3">
      <c r="A309" s="1">
        <v>23683</v>
      </c>
      <c r="B309" s="1" t="s">
        <v>29</v>
      </c>
      <c r="C309" s="1" t="s">
        <v>13</v>
      </c>
      <c r="D309" s="1">
        <v>643.20001220703102</v>
      </c>
      <c r="E309" s="1">
        <v>474.60006713867102</v>
      </c>
      <c r="F309" s="1" t="s">
        <v>27</v>
      </c>
      <c r="G309" s="3">
        <f t="shared" si="25"/>
        <v>11</v>
      </c>
      <c r="H309">
        <f t="shared" si="23"/>
        <v>23683</v>
      </c>
      <c r="I309">
        <f t="shared" si="24"/>
        <v>1</v>
      </c>
    </row>
    <row r="310" spans="1:9" hidden="1" x14ac:dyDescent="0.3">
      <c r="A310" s="1">
        <v>23702</v>
      </c>
      <c r="B310" s="1" t="s">
        <v>29</v>
      </c>
      <c r="C310" s="1" t="s">
        <v>13</v>
      </c>
      <c r="D310" s="1">
        <v>640.79998779296795</v>
      </c>
      <c r="E310" s="1">
        <v>475.39999389648398</v>
      </c>
      <c r="F310" s="1" t="s">
        <v>27</v>
      </c>
      <c r="G310" s="3">
        <f t="shared" si="25"/>
        <v>19</v>
      </c>
      <c r="H310">
        <f t="shared" si="23"/>
        <v>23702</v>
      </c>
      <c r="I310">
        <f t="shared" si="24"/>
        <v>1</v>
      </c>
    </row>
    <row r="311" spans="1:9" hidden="1" x14ac:dyDescent="0.3">
      <c r="A311" s="1">
        <v>23717</v>
      </c>
      <c r="B311" s="1" t="s">
        <v>29</v>
      </c>
      <c r="C311" s="1" t="s">
        <v>13</v>
      </c>
      <c r="D311" s="1">
        <v>638.40002441406205</v>
      </c>
      <c r="E311" s="1">
        <v>475.39999389648398</v>
      </c>
      <c r="F311" s="1" t="s">
        <v>27</v>
      </c>
      <c r="G311" s="3">
        <f t="shared" si="25"/>
        <v>15</v>
      </c>
      <c r="H311">
        <f t="shared" si="23"/>
        <v>23717</v>
      </c>
      <c r="I311">
        <f t="shared" si="24"/>
        <v>1</v>
      </c>
    </row>
    <row r="312" spans="1:9" hidden="1" x14ac:dyDescent="0.3">
      <c r="A312" s="1">
        <v>23736</v>
      </c>
      <c r="B312" s="1" t="s">
        <v>29</v>
      </c>
      <c r="C312" s="1" t="s">
        <v>13</v>
      </c>
      <c r="D312" s="1">
        <v>635.20001220703102</v>
      </c>
      <c r="E312" s="1">
        <v>475.39999389648398</v>
      </c>
      <c r="F312" s="1" t="s">
        <v>27</v>
      </c>
      <c r="G312" s="3">
        <f t="shared" si="25"/>
        <v>19</v>
      </c>
      <c r="H312">
        <f t="shared" si="23"/>
        <v>23736</v>
      </c>
      <c r="I312">
        <f t="shared" si="24"/>
        <v>1</v>
      </c>
    </row>
    <row r="313" spans="1:9" hidden="1" x14ac:dyDescent="0.3">
      <c r="A313" s="1">
        <v>23757</v>
      </c>
      <c r="B313" s="1" t="s">
        <v>29</v>
      </c>
      <c r="C313" s="1" t="s">
        <v>13</v>
      </c>
      <c r="D313" s="1">
        <v>632.79998779296795</v>
      </c>
      <c r="E313" s="1">
        <v>475.39999389648398</v>
      </c>
      <c r="F313" s="1" t="s">
        <v>27</v>
      </c>
      <c r="G313" s="3">
        <f t="shared" si="25"/>
        <v>21</v>
      </c>
      <c r="H313">
        <f t="shared" si="23"/>
        <v>23757</v>
      </c>
      <c r="I313">
        <f t="shared" si="24"/>
        <v>1</v>
      </c>
    </row>
    <row r="314" spans="1:9" hidden="1" x14ac:dyDescent="0.3">
      <c r="A314" s="1">
        <v>23773</v>
      </c>
      <c r="B314" s="1" t="s">
        <v>29</v>
      </c>
      <c r="C314" s="1" t="s">
        <v>13</v>
      </c>
      <c r="D314" s="1">
        <v>630.40002441406205</v>
      </c>
      <c r="E314" s="1">
        <v>475.39999389648398</v>
      </c>
      <c r="F314" s="1" t="s">
        <v>27</v>
      </c>
      <c r="G314" s="3">
        <f t="shared" si="25"/>
        <v>16</v>
      </c>
      <c r="H314">
        <f t="shared" si="23"/>
        <v>23773</v>
      </c>
      <c r="I314">
        <f t="shared" si="24"/>
        <v>1</v>
      </c>
    </row>
    <row r="315" spans="1:9" hidden="1" x14ac:dyDescent="0.3">
      <c r="A315" s="1">
        <v>23782</v>
      </c>
      <c r="B315" s="1" t="s">
        <v>29</v>
      </c>
      <c r="C315" s="1" t="s">
        <v>13</v>
      </c>
      <c r="D315" s="1">
        <v>629.60003662109295</v>
      </c>
      <c r="E315" s="1">
        <v>475.39999389648398</v>
      </c>
      <c r="F315" s="1" t="s">
        <v>27</v>
      </c>
      <c r="G315" s="3">
        <f t="shared" si="25"/>
        <v>9</v>
      </c>
      <c r="H315">
        <f t="shared" si="23"/>
        <v>23782</v>
      </c>
      <c r="I315">
        <f t="shared" si="24"/>
        <v>1</v>
      </c>
    </row>
    <row r="316" spans="1:9" hidden="1" x14ac:dyDescent="0.3">
      <c r="A316" s="1">
        <v>23802</v>
      </c>
      <c r="B316" s="1" t="s">
        <v>29</v>
      </c>
      <c r="C316" s="1" t="s">
        <v>13</v>
      </c>
      <c r="D316" s="1">
        <v>627.20001220703102</v>
      </c>
      <c r="E316" s="1">
        <v>475.39999389648398</v>
      </c>
      <c r="F316" s="1" t="s">
        <v>27</v>
      </c>
      <c r="G316" s="3">
        <f t="shared" si="25"/>
        <v>20</v>
      </c>
      <c r="H316">
        <f t="shared" si="23"/>
        <v>23802</v>
      </c>
      <c r="I316">
        <f t="shared" si="24"/>
        <v>1</v>
      </c>
    </row>
    <row r="317" spans="1:9" hidden="1" x14ac:dyDescent="0.3">
      <c r="A317" s="1">
        <v>23816</v>
      </c>
      <c r="B317" s="1" t="s">
        <v>29</v>
      </c>
      <c r="C317" s="1" t="s">
        <v>13</v>
      </c>
      <c r="D317" s="1">
        <v>625.60003662109295</v>
      </c>
      <c r="E317" s="1">
        <v>475.39999389648398</v>
      </c>
      <c r="F317" s="1" t="s">
        <v>27</v>
      </c>
      <c r="G317" s="3">
        <f t="shared" si="25"/>
        <v>14</v>
      </c>
      <c r="H317">
        <f t="shared" si="23"/>
        <v>23816</v>
      </c>
      <c r="I317">
        <f t="shared" si="24"/>
        <v>1</v>
      </c>
    </row>
    <row r="318" spans="1:9" hidden="1" x14ac:dyDescent="0.3">
      <c r="A318" s="1">
        <v>23837</v>
      </c>
      <c r="B318" s="1" t="s">
        <v>29</v>
      </c>
      <c r="C318" s="1" t="s">
        <v>13</v>
      </c>
      <c r="D318" s="1">
        <v>623.20001220703102</v>
      </c>
      <c r="E318" s="1">
        <v>475.39999389648398</v>
      </c>
      <c r="F318" s="1" t="s">
        <v>27</v>
      </c>
      <c r="G318" s="3">
        <f t="shared" si="25"/>
        <v>21</v>
      </c>
      <c r="H318">
        <f t="shared" si="23"/>
        <v>23837</v>
      </c>
      <c r="I318">
        <f t="shared" si="24"/>
        <v>1</v>
      </c>
    </row>
    <row r="319" spans="1:9" hidden="1" x14ac:dyDescent="0.3">
      <c r="A319" s="1">
        <v>23854</v>
      </c>
      <c r="B319" s="1" t="s">
        <v>29</v>
      </c>
      <c r="C319" s="1" t="s">
        <v>13</v>
      </c>
      <c r="D319" s="1">
        <v>620.79998779296795</v>
      </c>
      <c r="E319" s="1">
        <v>475.39999389648398</v>
      </c>
      <c r="F319" s="1" t="s">
        <v>27</v>
      </c>
      <c r="G319" s="3">
        <f t="shared" si="25"/>
        <v>17</v>
      </c>
      <c r="H319">
        <f t="shared" si="23"/>
        <v>23854</v>
      </c>
      <c r="I319">
        <f t="shared" si="24"/>
        <v>1</v>
      </c>
    </row>
    <row r="320" spans="1:9" hidden="1" x14ac:dyDescent="0.3">
      <c r="A320" s="1">
        <v>23870</v>
      </c>
      <c r="B320" s="1" t="s">
        <v>29</v>
      </c>
      <c r="C320" s="1" t="s">
        <v>13</v>
      </c>
      <c r="D320" s="1">
        <v>619.20001220703102</v>
      </c>
      <c r="E320" s="1">
        <v>474.60006713867102</v>
      </c>
      <c r="F320" s="1" t="s">
        <v>27</v>
      </c>
      <c r="G320" s="3">
        <f t="shared" si="25"/>
        <v>16</v>
      </c>
      <c r="H320">
        <f t="shared" si="23"/>
        <v>23870</v>
      </c>
      <c r="I320">
        <f t="shared" si="24"/>
        <v>1</v>
      </c>
    </row>
    <row r="321" spans="1:9" hidden="1" x14ac:dyDescent="0.3">
      <c r="A321" s="1">
        <v>23888</v>
      </c>
      <c r="B321" s="1" t="s">
        <v>29</v>
      </c>
      <c r="C321" s="1" t="s">
        <v>13</v>
      </c>
      <c r="D321" s="1">
        <v>617.60003662109295</v>
      </c>
      <c r="E321" s="1">
        <v>474.60006713867102</v>
      </c>
      <c r="F321" s="1" t="s">
        <v>27</v>
      </c>
      <c r="G321" s="3">
        <f t="shared" si="25"/>
        <v>18</v>
      </c>
      <c r="H321">
        <f t="shared" si="23"/>
        <v>23888</v>
      </c>
      <c r="I321">
        <f t="shared" si="24"/>
        <v>1</v>
      </c>
    </row>
    <row r="322" spans="1:9" hidden="1" x14ac:dyDescent="0.3">
      <c r="A322" s="1">
        <v>23897</v>
      </c>
      <c r="B322" s="1" t="s">
        <v>29</v>
      </c>
      <c r="C322" s="1" t="s">
        <v>13</v>
      </c>
      <c r="D322" s="1">
        <v>616.79998779296795</v>
      </c>
      <c r="E322" s="1">
        <v>473.80001831054602</v>
      </c>
      <c r="F322" s="1" t="s">
        <v>27</v>
      </c>
      <c r="G322" s="3">
        <f t="shared" si="25"/>
        <v>9</v>
      </c>
      <c r="H322">
        <f t="shared" si="23"/>
        <v>23897</v>
      </c>
      <c r="I322">
        <f t="shared" si="24"/>
        <v>1</v>
      </c>
    </row>
    <row r="323" spans="1:9" hidden="1" x14ac:dyDescent="0.3">
      <c r="A323" s="1">
        <v>23923</v>
      </c>
      <c r="B323" s="1" t="s">
        <v>29</v>
      </c>
      <c r="C323" s="1" t="s">
        <v>13</v>
      </c>
      <c r="D323" s="1">
        <v>616</v>
      </c>
      <c r="E323" s="1">
        <v>473.80001831054602</v>
      </c>
      <c r="F323" s="1" t="s">
        <v>27</v>
      </c>
      <c r="G323" s="3">
        <f t="shared" si="25"/>
        <v>26</v>
      </c>
      <c r="H323">
        <f t="shared" si="23"/>
        <v>23923</v>
      </c>
      <c r="I323">
        <f t="shared" si="24"/>
        <v>1</v>
      </c>
    </row>
    <row r="324" spans="1:9" hidden="1" x14ac:dyDescent="0.3">
      <c r="A324" s="1">
        <v>23937</v>
      </c>
      <c r="B324" s="1" t="s">
        <v>29</v>
      </c>
      <c r="C324" s="1" t="s">
        <v>13</v>
      </c>
      <c r="D324" s="1">
        <v>615.20001220703102</v>
      </c>
      <c r="E324" s="1">
        <v>472.20001220703102</v>
      </c>
      <c r="F324" s="1" t="s">
        <v>27</v>
      </c>
      <c r="G324" s="3">
        <f t="shared" si="25"/>
        <v>14</v>
      </c>
      <c r="H324">
        <f t="shared" si="23"/>
        <v>23937</v>
      </c>
      <c r="I324">
        <f t="shared" si="24"/>
        <v>1</v>
      </c>
    </row>
    <row r="325" spans="1:9" hidden="1" x14ac:dyDescent="0.3">
      <c r="A325" s="1">
        <v>23953</v>
      </c>
      <c r="B325" s="1" t="s">
        <v>29</v>
      </c>
      <c r="C325" s="1" t="s">
        <v>13</v>
      </c>
      <c r="D325" s="1">
        <v>613.60003662109295</v>
      </c>
      <c r="E325" s="1">
        <v>472.20001220703102</v>
      </c>
      <c r="F325" s="1" t="s">
        <v>27</v>
      </c>
      <c r="G325" s="3">
        <f t="shared" si="25"/>
        <v>16</v>
      </c>
      <c r="H325">
        <f t="shared" si="23"/>
        <v>23953</v>
      </c>
      <c r="I325">
        <f t="shared" si="24"/>
        <v>1</v>
      </c>
    </row>
    <row r="326" spans="1:9" hidden="1" x14ac:dyDescent="0.3">
      <c r="A326" s="1">
        <v>23972</v>
      </c>
      <c r="B326" s="1" t="s">
        <v>29</v>
      </c>
      <c r="C326" s="1" t="s">
        <v>13</v>
      </c>
      <c r="D326" s="1">
        <v>612</v>
      </c>
      <c r="E326" s="1">
        <v>472.20001220703102</v>
      </c>
      <c r="F326" s="1" t="s">
        <v>27</v>
      </c>
      <c r="G326" s="3">
        <f t="shared" si="25"/>
        <v>19</v>
      </c>
      <c r="H326">
        <f t="shared" si="23"/>
        <v>23972</v>
      </c>
      <c r="I326">
        <f t="shared" si="24"/>
        <v>1</v>
      </c>
    </row>
    <row r="327" spans="1:9" hidden="1" x14ac:dyDescent="0.3">
      <c r="A327" s="1">
        <v>23988</v>
      </c>
      <c r="B327" s="1" t="s">
        <v>29</v>
      </c>
      <c r="C327" s="1" t="s">
        <v>13</v>
      </c>
      <c r="D327" s="1">
        <v>610.40002441406205</v>
      </c>
      <c r="E327" s="1">
        <v>472.20001220703102</v>
      </c>
      <c r="F327" s="1" t="s">
        <v>27</v>
      </c>
      <c r="G327" s="3">
        <f t="shared" si="25"/>
        <v>16</v>
      </c>
      <c r="H327">
        <f t="shared" si="23"/>
        <v>23988</v>
      </c>
      <c r="I327">
        <f t="shared" si="24"/>
        <v>1</v>
      </c>
    </row>
    <row r="328" spans="1:9" hidden="1" x14ac:dyDescent="0.3">
      <c r="A328" s="1">
        <v>24007</v>
      </c>
      <c r="B328" s="1" t="s">
        <v>29</v>
      </c>
      <c r="C328" s="1" t="s">
        <v>13</v>
      </c>
      <c r="D328" s="1">
        <v>608.79998779296795</v>
      </c>
      <c r="E328" s="1">
        <v>472.20001220703102</v>
      </c>
      <c r="F328" s="1" t="s">
        <v>27</v>
      </c>
      <c r="G328" s="3">
        <f t="shared" si="25"/>
        <v>19</v>
      </c>
      <c r="H328">
        <f t="shared" si="23"/>
        <v>24007</v>
      </c>
      <c r="I328">
        <f t="shared" si="24"/>
        <v>1</v>
      </c>
    </row>
    <row r="329" spans="1:9" hidden="1" x14ac:dyDescent="0.3">
      <c r="A329" s="1">
        <v>24017</v>
      </c>
      <c r="B329" s="1" t="s">
        <v>29</v>
      </c>
      <c r="C329" s="1" t="s">
        <v>13</v>
      </c>
      <c r="D329" s="1">
        <v>607.20001220703102</v>
      </c>
      <c r="E329" s="1">
        <v>472.20001220703102</v>
      </c>
      <c r="F329" s="1" t="s">
        <v>27</v>
      </c>
      <c r="G329" s="3">
        <f t="shared" si="25"/>
        <v>10</v>
      </c>
      <c r="H329">
        <f t="shared" si="23"/>
        <v>24017</v>
      </c>
      <c r="I329">
        <f t="shared" si="24"/>
        <v>1</v>
      </c>
    </row>
    <row r="330" spans="1:9" hidden="1" x14ac:dyDescent="0.3">
      <c r="A330" s="1">
        <v>24040</v>
      </c>
      <c r="B330" s="1" t="s">
        <v>29</v>
      </c>
      <c r="C330" s="1" t="s">
        <v>13</v>
      </c>
      <c r="D330" s="1">
        <v>604.79998779296795</v>
      </c>
      <c r="E330" s="1">
        <v>472.20001220703102</v>
      </c>
      <c r="F330" s="1" t="s">
        <v>27</v>
      </c>
      <c r="G330" s="3">
        <f t="shared" si="25"/>
        <v>23</v>
      </c>
      <c r="H330">
        <f t="shared" si="23"/>
        <v>24040</v>
      </c>
      <c r="I330">
        <f t="shared" si="24"/>
        <v>1</v>
      </c>
    </row>
    <row r="331" spans="1:9" hidden="1" x14ac:dyDescent="0.3">
      <c r="A331" s="1">
        <v>24052</v>
      </c>
      <c r="B331" s="1" t="s">
        <v>29</v>
      </c>
      <c r="C331" s="1" t="s">
        <v>13</v>
      </c>
      <c r="D331" s="1">
        <v>603.20001220703102</v>
      </c>
      <c r="E331" s="1">
        <v>472.20001220703102</v>
      </c>
      <c r="F331" s="1" t="s">
        <v>27</v>
      </c>
      <c r="G331" s="3">
        <f t="shared" si="25"/>
        <v>12</v>
      </c>
      <c r="H331">
        <f t="shared" si="23"/>
        <v>24052</v>
      </c>
      <c r="I331">
        <f t="shared" si="24"/>
        <v>1</v>
      </c>
    </row>
    <row r="332" spans="1:9" hidden="1" x14ac:dyDescent="0.3">
      <c r="A332" s="1">
        <v>24072</v>
      </c>
      <c r="B332" s="1" t="s">
        <v>29</v>
      </c>
      <c r="C332" s="1" t="s">
        <v>13</v>
      </c>
      <c r="D332" s="1">
        <v>601.60003662109295</v>
      </c>
      <c r="E332" s="1">
        <v>472.20001220703102</v>
      </c>
      <c r="F332" s="1" t="s">
        <v>27</v>
      </c>
      <c r="G332" s="3">
        <f t="shared" si="25"/>
        <v>20</v>
      </c>
      <c r="H332">
        <f t="shared" si="23"/>
        <v>24072</v>
      </c>
      <c r="I332">
        <f t="shared" si="24"/>
        <v>1</v>
      </c>
    </row>
    <row r="333" spans="1:9" hidden="1" x14ac:dyDescent="0.3">
      <c r="A333" s="1">
        <v>24087</v>
      </c>
      <c r="B333" s="1" t="s">
        <v>29</v>
      </c>
      <c r="C333" s="1" t="s">
        <v>13</v>
      </c>
      <c r="D333" s="1">
        <v>600</v>
      </c>
      <c r="E333" s="1">
        <v>472.20001220703102</v>
      </c>
      <c r="F333" s="1" t="s">
        <v>27</v>
      </c>
      <c r="G333" s="3">
        <f t="shared" si="25"/>
        <v>15</v>
      </c>
      <c r="H333">
        <f t="shared" si="23"/>
        <v>24087</v>
      </c>
      <c r="I333">
        <f t="shared" si="24"/>
        <v>1</v>
      </c>
    </row>
    <row r="334" spans="1:9" hidden="1" x14ac:dyDescent="0.3">
      <c r="A334" s="1">
        <v>24107</v>
      </c>
      <c r="B334" s="1" t="s">
        <v>29</v>
      </c>
      <c r="C334" s="1" t="s">
        <v>13</v>
      </c>
      <c r="D334" s="1">
        <v>597.60003662109295</v>
      </c>
      <c r="E334" s="1">
        <v>472.20001220703102</v>
      </c>
      <c r="F334" s="1" t="s">
        <v>27</v>
      </c>
      <c r="G334" s="3">
        <f t="shared" si="25"/>
        <v>20</v>
      </c>
      <c r="H334">
        <f t="shared" si="23"/>
        <v>24107</v>
      </c>
      <c r="I334">
        <f t="shared" si="24"/>
        <v>1</v>
      </c>
    </row>
    <row r="335" spans="1:9" hidden="1" x14ac:dyDescent="0.3">
      <c r="A335" s="1">
        <v>24122</v>
      </c>
      <c r="B335" s="1" t="s">
        <v>29</v>
      </c>
      <c r="C335" s="1" t="s">
        <v>13</v>
      </c>
      <c r="D335" s="1">
        <v>595.20001220703102</v>
      </c>
      <c r="E335" s="1">
        <v>472.20001220703102</v>
      </c>
      <c r="F335" s="1" t="s">
        <v>27</v>
      </c>
      <c r="G335" s="3">
        <f t="shared" si="25"/>
        <v>15</v>
      </c>
      <c r="H335">
        <f t="shared" si="23"/>
        <v>24122</v>
      </c>
      <c r="I335">
        <f t="shared" si="24"/>
        <v>1</v>
      </c>
    </row>
    <row r="336" spans="1:9" hidden="1" x14ac:dyDescent="0.3">
      <c r="A336" s="1">
        <v>24139</v>
      </c>
      <c r="B336" s="1" t="s">
        <v>29</v>
      </c>
      <c r="C336" s="1" t="s">
        <v>13</v>
      </c>
      <c r="D336" s="1">
        <v>593.60003662109295</v>
      </c>
      <c r="E336" s="1">
        <v>472.20001220703102</v>
      </c>
      <c r="F336" s="1" t="s">
        <v>27</v>
      </c>
      <c r="G336" s="3">
        <f t="shared" si="25"/>
        <v>17</v>
      </c>
      <c r="H336">
        <f t="shared" si="23"/>
        <v>24139</v>
      </c>
      <c r="I336">
        <f t="shared" si="24"/>
        <v>1</v>
      </c>
    </row>
    <row r="337" spans="1:9" hidden="1" x14ac:dyDescent="0.3">
      <c r="A337" s="1">
        <v>24148</v>
      </c>
      <c r="B337" s="1" t="s">
        <v>29</v>
      </c>
      <c r="C337" s="1" t="s">
        <v>13</v>
      </c>
      <c r="D337" s="1">
        <v>592.79998779296795</v>
      </c>
      <c r="E337" s="1">
        <v>472.20001220703102</v>
      </c>
      <c r="F337" s="1" t="s">
        <v>27</v>
      </c>
      <c r="G337" s="3">
        <f t="shared" si="25"/>
        <v>9</v>
      </c>
      <c r="H337">
        <f t="shared" si="23"/>
        <v>24148</v>
      </c>
      <c r="I337">
        <f t="shared" si="24"/>
        <v>1</v>
      </c>
    </row>
    <row r="338" spans="1:9" hidden="1" x14ac:dyDescent="0.3">
      <c r="A338" s="1">
        <v>24166</v>
      </c>
      <c r="B338" s="1" t="s">
        <v>29</v>
      </c>
      <c r="C338" s="1" t="s">
        <v>13</v>
      </c>
      <c r="D338" s="1">
        <v>590.40002441406205</v>
      </c>
      <c r="E338" s="1">
        <v>472.20001220703102</v>
      </c>
      <c r="F338" s="1" t="s">
        <v>27</v>
      </c>
      <c r="G338" s="3">
        <f t="shared" si="25"/>
        <v>18</v>
      </c>
      <c r="H338">
        <f t="shared" ref="H338:H401" si="26">INT(A338)</f>
        <v>24166</v>
      </c>
      <c r="I338">
        <f t="shared" ref="I338:I401" si="27">IF(H338=A338,1,0)</f>
        <v>1</v>
      </c>
    </row>
    <row r="339" spans="1:9" hidden="1" x14ac:dyDescent="0.3">
      <c r="A339" s="1">
        <v>24184</v>
      </c>
      <c r="B339" s="1" t="s">
        <v>29</v>
      </c>
      <c r="C339" s="1" t="s">
        <v>13</v>
      </c>
      <c r="D339" s="1">
        <v>588</v>
      </c>
      <c r="E339" s="1">
        <v>472.20001220703102</v>
      </c>
      <c r="F339" s="1" t="s">
        <v>27</v>
      </c>
      <c r="G339" s="3">
        <f t="shared" ref="G339:G402" si="28">A339-A338</f>
        <v>18</v>
      </c>
      <c r="H339">
        <f t="shared" si="26"/>
        <v>24184</v>
      </c>
      <c r="I339">
        <f t="shared" si="27"/>
        <v>1</v>
      </c>
    </row>
    <row r="340" spans="1:9" hidden="1" x14ac:dyDescent="0.3">
      <c r="A340" s="1">
        <v>24202</v>
      </c>
      <c r="B340" s="1" t="s">
        <v>29</v>
      </c>
      <c r="C340" s="1" t="s">
        <v>13</v>
      </c>
      <c r="D340" s="1">
        <v>586.40002441406205</v>
      </c>
      <c r="E340" s="1">
        <v>472.20001220703102</v>
      </c>
      <c r="F340" s="1" t="s">
        <v>27</v>
      </c>
      <c r="G340" s="3">
        <f t="shared" si="28"/>
        <v>18</v>
      </c>
      <c r="H340">
        <f t="shared" si="26"/>
        <v>24202</v>
      </c>
      <c r="I340">
        <f t="shared" si="27"/>
        <v>1</v>
      </c>
    </row>
    <row r="341" spans="1:9" hidden="1" x14ac:dyDescent="0.3">
      <c r="A341" s="1">
        <v>24220</v>
      </c>
      <c r="B341" s="1" t="s">
        <v>29</v>
      </c>
      <c r="C341" s="1" t="s">
        <v>13</v>
      </c>
      <c r="D341" s="1">
        <v>584</v>
      </c>
      <c r="E341" s="1">
        <v>472.20001220703102</v>
      </c>
      <c r="F341" s="1" t="s">
        <v>27</v>
      </c>
      <c r="G341" s="3">
        <f t="shared" si="28"/>
        <v>18</v>
      </c>
      <c r="H341">
        <f t="shared" si="26"/>
        <v>24220</v>
      </c>
      <c r="I341">
        <f t="shared" si="27"/>
        <v>1</v>
      </c>
    </row>
    <row r="342" spans="1:9" hidden="1" x14ac:dyDescent="0.3">
      <c r="A342" s="1">
        <v>24238</v>
      </c>
      <c r="B342" s="1" t="s">
        <v>29</v>
      </c>
      <c r="C342" s="1" t="s">
        <v>13</v>
      </c>
      <c r="D342" s="1">
        <v>581.60003662109295</v>
      </c>
      <c r="E342" s="1">
        <v>472.20001220703102</v>
      </c>
      <c r="F342" s="1" t="s">
        <v>27</v>
      </c>
      <c r="G342" s="3">
        <f t="shared" si="28"/>
        <v>18</v>
      </c>
      <c r="H342">
        <f t="shared" si="26"/>
        <v>24238</v>
      </c>
      <c r="I342">
        <f t="shared" si="27"/>
        <v>1</v>
      </c>
    </row>
    <row r="343" spans="1:9" hidden="1" x14ac:dyDescent="0.3">
      <c r="A343" s="1">
        <v>24256</v>
      </c>
      <c r="B343" s="1" t="s">
        <v>29</v>
      </c>
      <c r="C343" s="1" t="s">
        <v>13</v>
      </c>
      <c r="D343" s="1">
        <v>579.20001220703102</v>
      </c>
      <c r="E343" s="1">
        <v>472.20001220703102</v>
      </c>
      <c r="F343" s="1" t="s">
        <v>27</v>
      </c>
      <c r="G343" s="3">
        <f t="shared" si="28"/>
        <v>18</v>
      </c>
      <c r="H343">
        <f t="shared" si="26"/>
        <v>24256</v>
      </c>
      <c r="I343">
        <f t="shared" si="27"/>
        <v>1</v>
      </c>
    </row>
    <row r="344" spans="1:9" hidden="1" x14ac:dyDescent="0.3">
      <c r="A344" s="1">
        <v>24265</v>
      </c>
      <c r="B344" s="1" t="s">
        <v>29</v>
      </c>
      <c r="C344" s="1" t="s">
        <v>13</v>
      </c>
      <c r="D344" s="1">
        <v>578.40002441406205</v>
      </c>
      <c r="E344" s="1">
        <v>472.20001220703102</v>
      </c>
      <c r="F344" s="1" t="s">
        <v>27</v>
      </c>
      <c r="G344" s="3">
        <f t="shared" si="28"/>
        <v>9</v>
      </c>
      <c r="H344">
        <f t="shared" si="26"/>
        <v>24265</v>
      </c>
      <c r="I344">
        <f t="shared" si="27"/>
        <v>1</v>
      </c>
    </row>
    <row r="345" spans="1:9" hidden="1" x14ac:dyDescent="0.3">
      <c r="A345" s="1">
        <v>24283</v>
      </c>
      <c r="B345" s="1" t="s">
        <v>29</v>
      </c>
      <c r="C345" s="1" t="s">
        <v>13</v>
      </c>
      <c r="D345" s="1">
        <v>576</v>
      </c>
      <c r="E345" s="1">
        <v>472.20001220703102</v>
      </c>
      <c r="F345" s="1" t="s">
        <v>27</v>
      </c>
      <c r="G345" s="3">
        <f t="shared" si="28"/>
        <v>18</v>
      </c>
      <c r="H345">
        <f t="shared" si="26"/>
        <v>24283</v>
      </c>
      <c r="I345">
        <f t="shared" si="27"/>
        <v>1</v>
      </c>
    </row>
    <row r="346" spans="1:9" hidden="1" x14ac:dyDescent="0.3">
      <c r="A346" s="1">
        <v>24302</v>
      </c>
      <c r="B346" s="1" t="s">
        <v>29</v>
      </c>
      <c r="C346" s="1" t="s">
        <v>13</v>
      </c>
      <c r="D346" s="1">
        <v>572.79998779296795</v>
      </c>
      <c r="E346" s="1">
        <v>473</v>
      </c>
      <c r="F346" s="1" t="s">
        <v>27</v>
      </c>
      <c r="G346" s="3">
        <f t="shared" si="28"/>
        <v>19</v>
      </c>
      <c r="H346">
        <f t="shared" si="26"/>
        <v>24302</v>
      </c>
      <c r="I346">
        <f t="shared" si="27"/>
        <v>1</v>
      </c>
    </row>
    <row r="347" spans="1:9" hidden="1" x14ac:dyDescent="0.3">
      <c r="A347" s="1">
        <v>24319</v>
      </c>
      <c r="B347" s="1" t="s">
        <v>29</v>
      </c>
      <c r="C347" s="1" t="s">
        <v>13</v>
      </c>
      <c r="D347" s="1">
        <v>571.20001220703102</v>
      </c>
      <c r="E347" s="1">
        <v>473</v>
      </c>
      <c r="F347" s="1" t="s">
        <v>27</v>
      </c>
      <c r="G347" s="3">
        <f t="shared" si="28"/>
        <v>17</v>
      </c>
      <c r="H347">
        <f t="shared" si="26"/>
        <v>24319</v>
      </c>
      <c r="I347">
        <f t="shared" si="27"/>
        <v>1</v>
      </c>
    </row>
    <row r="348" spans="1:9" hidden="1" x14ac:dyDescent="0.3">
      <c r="A348" s="1">
        <v>24338</v>
      </c>
      <c r="B348" s="1" t="s">
        <v>29</v>
      </c>
      <c r="C348" s="1" t="s">
        <v>13</v>
      </c>
      <c r="D348" s="1">
        <v>568.79998779296795</v>
      </c>
      <c r="E348" s="1">
        <v>473</v>
      </c>
      <c r="F348" s="1" t="s">
        <v>27</v>
      </c>
      <c r="G348" s="3">
        <f t="shared" si="28"/>
        <v>19</v>
      </c>
      <c r="H348">
        <f t="shared" si="26"/>
        <v>24338</v>
      </c>
      <c r="I348">
        <f t="shared" si="27"/>
        <v>1</v>
      </c>
    </row>
    <row r="349" spans="1:9" hidden="1" x14ac:dyDescent="0.3">
      <c r="A349" s="1">
        <v>24357</v>
      </c>
      <c r="B349" s="1" t="s">
        <v>29</v>
      </c>
      <c r="C349" s="1" t="s">
        <v>13</v>
      </c>
      <c r="D349" s="1">
        <v>565.60003662109295</v>
      </c>
      <c r="E349" s="1">
        <v>473</v>
      </c>
      <c r="F349" s="1" t="s">
        <v>27</v>
      </c>
      <c r="G349" s="3">
        <f t="shared" si="28"/>
        <v>19</v>
      </c>
      <c r="H349">
        <f t="shared" si="26"/>
        <v>24357</v>
      </c>
      <c r="I349">
        <f t="shared" si="27"/>
        <v>1</v>
      </c>
    </row>
    <row r="350" spans="1:9" hidden="1" x14ac:dyDescent="0.3">
      <c r="A350" s="1">
        <v>24367</v>
      </c>
      <c r="B350" s="1" t="s">
        <v>29</v>
      </c>
      <c r="C350" s="1" t="s">
        <v>13</v>
      </c>
      <c r="D350" s="1">
        <v>564.79998779296795</v>
      </c>
      <c r="E350" s="1">
        <v>473</v>
      </c>
      <c r="F350" s="1" t="s">
        <v>27</v>
      </c>
      <c r="G350" s="3">
        <f t="shared" si="28"/>
        <v>10</v>
      </c>
      <c r="H350">
        <f t="shared" si="26"/>
        <v>24367</v>
      </c>
      <c r="I350">
        <f t="shared" si="27"/>
        <v>1</v>
      </c>
    </row>
    <row r="351" spans="1:9" hidden="1" x14ac:dyDescent="0.3">
      <c r="A351" s="1">
        <v>24383</v>
      </c>
      <c r="B351" s="1" t="s">
        <v>29</v>
      </c>
      <c r="C351" s="1" t="s">
        <v>13</v>
      </c>
      <c r="D351" s="1">
        <v>562.40002441406205</v>
      </c>
      <c r="E351" s="1">
        <v>473</v>
      </c>
      <c r="F351" s="1" t="s">
        <v>27</v>
      </c>
      <c r="G351" s="3">
        <f t="shared" si="28"/>
        <v>16</v>
      </c>
      <c r="H351">
        <f t="shared" si="26"/>
        <v>24383</v>
      </c>
      <c r="I351">
        <f t="shared" si="27"/>
        <v>1</v>
      </c>
    </row>
    <row r="352" spans="1:9" hidden="1" x14ac:dyDescent="0.3">
      <c r="A352" s="1">
        <v>24401</v>
      </c>
      <c r="B352" s="1" t="s">
        <v>29</v>
      </c>
      <c r="C352" s="1" t="s">
        <v>13</v>
      </c>
      <c r="D352" s="1">
        <v>560</v>
      </c>
      <c r="E352" s="1">
        <v>473</v>
      </c>
      <c r="F352" s="1" t="s">
        <v>27</v>
      </c>
      <c r="G352" s="3">
        <f t="shared" si="28"/>
        <v>18</v>
      </c>
      <c r="H352">
        <f t="shared" si="26"/>
        <v>24401</v>
      </c>
      <c r="I352">
        <f t="shared" si="27"/>
        <v>1</v>
      </c>
    </row>
    <row r="353" spans="1:9" hidden="1" x14ac:dyDescent="0.3">
      <c r="A353" s="1">
        <v>24422</v>
      </c>
      <c r="B353" s="1" t="s">
        <v>29</v>
      </c>
      <c r="C353" s="1" t="s">
        <v>13</v>
      </c>
      <c r="D353" s="1">
        <v>557.60003662109295</v>
      </c>
      <c r="E353" s="1">
        <v>473</v>
      </c>
      <c r="F353" s="1" t="s">
        <v>27</v>
      </c>
      <c r="G353" s="3">
        <f t="shared" si="28"/>
        <v>21</v>
      </c>
      <c r="H353">
        <f t="shared" si="26"/>
        <v>24422</v>
      </c>
      <c r="I353">
        <f t="shared" si="27"/>
        <v>1</v>
      </c>
    </row>
    <row r="354" spans="1:9" hidden="1" x14ac:dyDescent="0.3">
      <c r="A354" s="1">
        <v>24437</v>
      </c>
      <c r="B354" s="1" t="s">
        <v>29</v>
      </c>
      <c r="C354" s="1" t="s">
        <v>13</v>
      </c>
      <c r="D354" s="1">
        <v>554.40002441406205</v>
      </c>
      <c r="E354" s="1">
        <v>473.80001831054602</v>
      </c>
      <c r="F354" s="1" t="s">
        <v>27</v>
      </c>
      <c r="G354" s="3">
        <f t="shared" si="28"/>
        <v>15</v>
      </c>
      <c r="H354">
        <f t="shared" si="26"/>
        <v>24437</v>
      </c>
      <c r="I354">
        <f t="shared" si="27"/>
        <v>1</v>
      </c>
    </row>
    <row r="355" spans="1:9" hidden="1" x14ac:dyDescent="0.3">
      <c r="A355" s="1">
        <v>24457</v>
      </c>
      <c r="B355" s="1" t="s">
        <v>29</v>
      </c>
      <c r="C355" s="1" t="s">
        <v>13</v>
      </c>
      <c r="D355" s="1">
        <v>551.20001220703102</v>
      </c>
      <c r="E355" s="1">
        <v>473.80001831054602</v>
      </c>
      <c r="F355" s="1" t="s">
        <v>27</v>
      </c>
      <c r="G355" s="3">
        <f t="shared" si="28"/>
        <v>20</v>
      </c>
      <c r="H355">
        <f t="shared" si="26"/>
        <v>24457</v>
      </c>
      <c r="I355">
        <f t="shared" si="27"/>
        <v>1</v>
      </c>
    </row>
    <row r="356" spans="1:9" hidden="1" x14ac:dyDescent="0.3">
      <c r="A356" s="1">
        <v>24472</v>
      </c>
      <c r="B356" s="1" t="s">
        <v>29</v>
      </c>
      <c r="C356" s="1" t="s">
        <v>13</v>
      </c>
      <c r="D356" s="1">
        <v>548</v>
      </c>
      <c r="E356" s="1">
        <v>474.60006713867102</v>
      </c>
      <c r="F356" s="1" t="s">
        <v>27</v>
      </c>
      <c r="G356" s="3">
        <f t="shared" si="28"/>
        <v>15</v>
      </c>
      <c r="H356">
        <f t="shared" si="26"/>
        <v>24472</v>
      </c>
      <c r="I356">
        <f t="shared" si="27"/>
        <v>1</v>
      </c>
    </row>
    <row r="357" spans="1:9" hidden="1" x14ac:dyDescent="0.3">
      <c r="A357" s="1">
        <v>24489</v>
      </c>
      <c r="B357" s="1" t="s">
        <v>29</v>
      </c>
      <c r="C357" s="1" t="s">
        <v>13</v>
      </c>
      <c r="D357" s="1">
        <v>545.60003662109295</v>
      </c>
      <c r="E357" s="1">
        <v>475.39999389648398</v>
      </c>
      <c r="F357" s="1" t="s">
        <v>27</v>
      </c>
      <c r="G357" s="3">
        <f t="shared" si="28"/>
        <v>17</v>
      </c>
      <c r="H357">
        <f t="shared" si="26"/>
        <v>24489</v>
      </c>
      <c r="I357">
        <f t="shared" si="27"/>
        <v>1</v>
      </c>
    </row>
    <row r="358" spans="1:9" hidden="1" x14ac:dyDescent="0.3">
      <c r="A358" s="1">
        <v>24507</v>
      </c>
      <c r="B358" s="1" t="s">
        <v>29</v>
      </c>
      <c r="C358" s="1" t="s">
        <v>13</v>
      </c>
      <c r="D358" s="1">
        <v>542.40002441406205</v>
      </c>
      <c r="E358" s="1">
        <v>475.39999389648398</v>
      </c>
      <c r="F358" s="1" t="s">
        <v>27</v>
      </c>
      <c r="G358" s="3">
        <f t="shared" si="28"/>
        <v>18</v>
      </c>
      <c r="H358">
        <f t="shared" si="26"/>
        <v>24507</v>
      </c>
      <c r="I358">
        <f t="shared" si="27"/>
        <v>1</v>
      </c>
    </row>
    <row r="359" spans="1:9" hidden="1" x14ac:dyDescent="0.3">
      <c r="A359" s="1">
        <v>24517</v>
      </c>
      <c r="B359" s="1" t="s">
        <v>29</v>
      </c>
      <c r="C359" s="1" t="s">
        <v>13</v>
      </c>
      <c r="D359" s="1">
        <v>540</v>
      </c>
      <c r="E359" s="1">
        <v>475.39999389648398</v>
      </c>
      <c r="F359" s="1" t="s">
        <v>27</v>
      </c>
      <c r="G359" s="3">
        <f t="shared" si="28"/>
        <v>10</v>
      </c>
      <c r="H359">
        <f t="shared" si="26"/>
        <v>24517</v>
      </c>
      <c r="I359">
        <f t="shared" si="27"/>
        <v>1</v>
      </c>
    </row>
    <row r="360" spans="1:9" hidden="1" x14ac:dyDescent="0.3">
      <c r="A360" s="1">
        <v>24537</v>
      </c>
      <c r="B360" s="1" t="s">
        <v>29</v>
      </c>
      <c r="C360" s="1" t="s">
        <v>13</v>
      </c>
      <c r="D360" s="1">
        <v>536.79998779296795</v>
      </c>
      <c r="E360" s="1">
        <v>476.20001220703102</v>
      </c>
      <c r="F360" s="1" t="s">
        <v>27</v>
      </c>
      <c r="G360" s="3">
        <f t="shared" si="28"/>
        <v>20</v>
      </c>
      <c r="H360">
        <f t="shared" si="26"/>
        <v>24537</v>
      </c>
      <c r="I360">
        <f t="shared" si="27"/>
        <v>1</v>
      </c>
    </row>
    <row r="361" spans="1:9" hidden="1" x14ac:dyDescent="0.3">
      <c r="A361" s="1">
        <v>24554</v>
      </c>
      <c r="B361" s="1" t="s">
        <v>29</v>
      </c>
      <c r="C361" s="1" t="s">
        <v>13</v>
      </c>
      <c r="D361" s="1">
        <v>533.60003662109295</v>
      </c>
      <c r="E361" s="1">
        <v>477</v>
      </c>
      <c r="F361" s="1" t="s">
        <v>27</v>
      </c>
      <c r="G361" s="3">
        <f t="shared" si="28"/>
        <v>17</v>
      </c>
      <c r="H361">
        <f t="shared" si="26"/>
        <v>24554</v>
      </c>
      <c r="I361">
        <f t="shared" si="27"/>
        <v>1</v>
      </c>
    </row>
    <row r="362" spans="1:9" hidden="1" x14ac:dyDescent="0.3">
      <c r="A362" s="1">
        <v>24572</v>
      </c>
      <c r="B362" s="1" t="s">
        <v>29</v>
      </c>
      <c r="C362" s="1" t="s">
        <v>13</v>
      </c>
      <c r="D362" s="1">
        <v>530.40002441406205</v>
      </c>
      <c r="E362" s="1">
        <v>477</v>
      </c>
      <c r="F362" s="1" t="s">
        <v>27</v>
      </c>
      <c r="G362" s="3">
        <f t="shared" si="28"/>
        <v>18</v>
      </c>
      <c r="H362">
        <f t="shared" si="26"/>
        <v>24572</v>
      </c>
      <c r="I362">
        <f t="shared" si="27"/>
        <v>1</v>
      </c>
    </row>
    <row r="363" spans="1:9" hidden="1" x14ac:dyDescent="0.3">
      <c r="A363" s="1">
        <v>24588</v>
      </c>
      <c r="B363" s="1" t="s">
        <v>29</v>
      </c>
      <c r="C363" s="1" t="s">
        <v>13</v>
      </c>
      <c r="D363" s="1">
        <v>528</v>
      </c>
      <c r="E363" s="1">
        <v>477</v>
      </c>
      <c r="F363" s="1" t="s">
        <v>27</v>
      </c>
      <c r="G363" s="3">
        <f t="shared" si="28"/>
        <v>16</v>
      </c>
      <c r="H363">
        <f t="shared" si="26"/>
        <v>24588</v>
      </c>
      <c r="I363">
        <f t="shared" si="27"/>
        <v>1</v>
      </c>
    </row>
    <row r="364" spans="1:9" hidden="1" x14ac:dyDescent="0.3">
      <c r="A364" s="1">
        <v>24606</v>
      </c>
      <c r="B364" s="1" t="s">
        <v>29</v>
      </c>
      <c r="C364" s="1" t="s">
        <v>13</v>
      </c>
      <c r="D364" s="1">
        <v>525.60003662109295</v>
      </c>
      <c r="E364" s="1">
        <v>477</v>
      </c>
      <c r="F364" s="1" t="s">
        <v>27</v>
      </c>
      <c r="G364" s="3">
        <f t="shared" si="28"/>
        <v>18</v>
      </c>
      <c r="H364">
        <f t="shared" si="26"/>
        <v>24606</v>
      </c>
      <c r="I364">
        <f t="shared" si="27"/>
        <v>1</v>
      </c>
    </row>
    <row r="365" spans="1:9" hidden="1" x14ac:dyDescent="0.3">
      <c r="A365" s="1">
        <v>24623</v>
      </c>
      <c r="B365" s="1" t="s">
        <v>29</v>
      </c>
      <c r="C365" s="1" t="s">
        <v>13</v>
      </c>
      <c r="D365" s="1">
        <v>522.40002441406205</v>
      </c>
      <c r="E365" s="1">
        <v>477</v>
      </c>
      <c r="F365" s="1" t="s">
        <v>27</v>
      </c>
      <c r="G365" s="3">
        <f t="shared" si="28"/>
        <v>17</v>
      </c>
      <c r="H365">
        <f t="shared" si="26"/>
        <v>24623</v>
      </c>
      <c r="I365">
        <f t="shared" si="27"/>
        <v>1</v>
      </c>
    </row>
    <row r="366" spans="1:9" hidden="1" x14ac:dyDescent="0.3">
      <c r="A366" s="1">
        <v>24637</v>
      </c>
      <c r="B366" s="1" t="s">
        <v>29</v>
      </c>
      <c r="C366" s="1" t="s">
        <v>13</v>
      </c>
      <c r="D366" s="1">
        <v>520.79998779296795</v>
      </c>
      <c r="E366" s="1">
        <v>477</v>
      </c>
      <c r="F366" s="1" t="s">
        <v>27</v>
      </c>
      <c r="G366" s="3">
        <f t="shared" si="28"/>
        <v>14</v>
      </c>
      <c r="H366">
        <f t="shared" si="26"/>
        <v>24637</v>
      </c>
      <c r="I366">
        <f t="shared" si="27"/>
        <v>1</v>
      </c>
    </row>
    <row r="367" spans="1:9" hidden="1" x14ac:dyDescent="0.3">
      <c r="A367" s="1">
        <v>24651</v>
      </c>
      <c r="B367" s="1" t="s">
        <v>29</v>
      </c>
      <c r="C367" s="1" t="s">
        <v>13</v>
      </c>
      <c r="D367" s="1">
        <v>518.40002441406205</v>
      </c>
      <c r="E367" s="1">
        <v>477</v>
      </c>
      <c r="F367" s="1" t="s">
        <v>27</v>
      </c>
      <c r="G367" s="3">
        <f t="shared" si="28"/>
        <v>14</v>
      </c>
      <c r="H367">
        <f t="shared" si="26"/>
        <v>24651</v>
      </c>
      <c r="I367">
        <f t="shared" si="27"/>
        <v>1</v>
      </c>
    </row>
    <row r="368" spans="1:9" hidden="1" x14ac:dyDescent="0.3">
      <c r="A368" s="1">
        <v>24668</v>
      </c>
      <c r="B368" s="1" t="s">
        <v>29</v>
      </c>
      <c r="C368" s="1" t="s">
        <v>13</v>
      </c>
      <c r="D368" s="1">
        <v>516</v>
      </c>
      <c r="E368" s="1">
        <v>477</v>
      </c>
      <c r="F368" s="1" t="s">
        <v>27</v>
      </c>
      <c r="G368" s="3">
        <f t="shared" si="28"/>
        <v>17</v>
      </c>
      <c r="H368">
        <f t="shared" si="26"/>
        <v>24668</v>
      </c>
      <c r="I368">
        <f t="shared" si="27"/>
        <v>1</v>
      </c>
    </row>
    <row r="369" spans="1:9" hidden="1" x14ac:dyDescent="0.3">
      <c r="A369" s="1">
        <v>24688</v>
      </c>
      <c r="B369" s="1" t="s">
        <v>29</v>
      </c>
      <c r="C369" s="1" t="s">
        <v>13</v>
      </c>
      <c r="D369" s="1">
        <v>512.79998779296795</v>
      </c>
      <c r="E369" s="1">
        <v>477</v>
      </c>
      <c r="F369" s="1" t="s">
        <v>27</v>
      </c>
      <c r="G369" s="3">
        <f t="shared" si="28"/>
        <v>20</v>
      </c>
      <c r="H369">
        <f t="shared" si="26"/>
        <v>24688</v>
      </c>
      <c r="I369">
        <f t="shared" si="27"/>
        <v>1</v>
      </c>
    </row>
    <row r="370" spans="1:9" hidden="1" x14ac:dyDescent="0.3">
      <c r="A370" s="1">
        <v>24697</v>
      </c>
      <c r="B370" s="1" t="s">
        <v>29</v>
      </c>
      <c r="C370" s="1" t="s">
        <v>13</v>
      </c>
      <c r="D370" s="1">
        <v>512</v>
      </c>
      <c r="E370" s="1">
        <v>477</v>
      </c>
      <c r="F370" s="1" t="s">
        <v>27</v>
      </c>
      <c r="G370" s="3">
        <f t="shared" si="28"/>
        <v>9</v>
      </c>
      <c r="H370">
        <f t="shared" si="26"/>
        <v>24697</v>
      </c>
      <c r="I370">
        <f t="shared" si="27"/>
        <v>1</v>
      </c>
    </row>
    <row r="371" spans="1:9" hidden="1" x14ac:dyDescent="0.3">
      <c r="A371" s="1">
        <v>24717</v>
      </c>
      <c r="B371" s="1" t="s">
        <v>29</v>
      </c>
      <c r="C371" s="1" t="s">
        <v>13</v>
      </c>
      <c r="D371" s="1">
        <v>509.600006103515</v>
      </c>
      <c r="E371" s="1">
        <v>477</v>
      </c>
      <c r="F371" s="1" t="s">
        <v>27</v>
      </c>
      <c r="G371" s="3">
        <f t="shared" si="28"/>
        <v>20</v>
      </c>
      <c r="H371">
        <f t="shared" si="26"/>
        <v>24717</v>
      </c>
      <c r="I371">
        <f t="shared" si="27"/>
        <v>1</v>
      </c>
    </row>
    <row r="372" spans="1:9" hidden="1" x14ac:dyDescent="0.3">
      <c r="A372" s="1">
        <v>24733</v>
      </c>
      <c r="B372" s="1" t="s">
        <v>29</v>
      </c>
      <c r="C372" s="1" t="s">
        <v>13</v>
      </c>
      <c r="D372" s="1">
        <v>507.20001220703102</v>
      </c>
      <c r="E372" s="1">
        <v>477</v>
      </c>
      <c r="F372" s="1" t="s">
        <v>27</v>
      </c>
      <c r="G372" s="3">
        <f t="shared" si="28"/>
        <v>16</v>
      </c>
      <c r="H372">
        <f t="shared" si="26"/>
        <v>24733</v>
      </c>
      <c r="I372">
        <f t="shared" si="27"/>
        <v>1</v>
      </c>
    </row>
    <row r="373" spans="1:9" hidden="1" x14ac:dyDescent="0.3">
      <c r="A373" s="1">
        <v>24752</v>
      </c>
      <c r="B373" s="1" t="s">
        <v>29</v>
      </c>
      <c r="C373" s="1" t="s">
        <v>13</v>
      </c>
      <c r="D373" s="1">
        <v>505.600006103515</v>
      </c>
      <c r="E373" s="1">
        <v>477</v>
      </c>
      <c r="F373" s="1" t="s">
        <v>27</v>
      </c>
      <c r="G373" s="3">
        <f t="shared" si="28"/>
        <v>19</v>
      </c>
      <c r="H373">
        <f t="shared" si="26"/>
        <v>24752</v>
      </c>
      <c r="I373">
        <f t="shared" si="27"/>
        <v>1</v>
      </c>
    </row>
    <row r="374" spans="1:9" hidden="1" x14ac:dyDescent="0.3">
      <c r="A374" s="1">
        <v>24769</v>
      </c>
      <c r="B374" s="1" t="s">
        <v>29</v>
      </c>
      <c r="C374" s="1" t="s">
        <v>13</v>
      </c>
      <c r="D374" s="1">
        <v>503.20001220703102</v>
      </c>
      <c r="E374" s="1">
        <v>477</v>
      </c>
      <c r="F374" s="1" t="s">
        <v>27</v>
      </c>
      <c r="G374" s="3">
        <f t="shared" si="28"/>
        <v>17</v>
      </c>
      <c r="H374">
        <f t="shared" si="26"/>
        <v>24769</v>
      </c>
      <c r="I374">
        <f t="shared" si="27"/>
        <v>1</v>
      </c>
    </row>
    <row r="375" spans="1:9" hidden="1" x14ac:dyDescent="0.3">
      <c r="A375" s="1">
        <v>24787</v>
      </c>
      <c r="B375" s="1" t="s">
        <v>29</v>
      </c>
      <c r="C375" s="1" t="s">
        <v>13</v>
      </c>
      <c r="D375" s="1">
        <v>500.80001831054602</v>
      </c>
      <c r="E375" s="1">
        <v>477</v>
      </c>
      <c r="F375" s="1" t="s">
        <v>27</v>
      </c>
      <c r="G375" s="3">
        <f t="shared" si="28"/>
        <v>18</v>
      </c>
      <c r="H375">
        <f t="shared" si="26"/>
        <v>24787</v>
      </c>
      <c r="I375">
        <f t="shared" si="27"/>
        <v>1</v>
      </c>
    </row>
    <row r="376" spans="1:9" hidden="1" x14ac:dyDescent="0.3">
      <c r="A376" s="1">
        <v>24797</v>
      </c>
      <c r="B376" s="1" t="s">
        <v>29</v>
      </c>
      <c r="C376" s="1" t="s">
        <v>13</v>
      </c>
      <c r="D376" s="1">
        <v>500</v>
      </c>
      <c r="E376" s="1">
        <v>477</v>
      </c>
      <c r="F376" s="1" t="s">
        <v>27</v>
      </c>
      <c r="G376" s="3">
        <f t="shared" si="28"/>
        <v>10</v>
      </c>
      <c r="H376">
        <f t="shared" si="26"/>
        <v>24797</v>
      </c>
      <c r="I376">
        <f t="shared" si="27"/>
        <v>1</v>
      </c>
    </row>
    <row r="377" spans="1:9" hidden="1" x14ac:dyDescent="0.3">
      <c r="A377" s="1">
        <v>24823</v>
      </c>
      <c r="B377" s="1" t="s">
        <v>29</v>
      </c>
      <c r="C377" s="1" t="s">
        <v>13</v>
      </c>
      <c r="D377" s="1">
        <v>496.80001831054602</v>
      </c>
      <c r="E377" s="1">
        <v>477</v>
      </c>
      <c r="F377" s="1" t="s">
        <v>27</v>
      </c>
      <c r="G377" s="3">
        <f t="shared" si="28"/>
        <v>26</v>
      </c>
      <c r="H377">
        <f t="shared" si="26"/>
        <v>24823</v>
      </c>
      <c r="I377">
        <f t="shared" si="27"/>
        <v>1</v>
      </c>
    </row>
    <row r="378" spans="1:9" hidden="1" x14ac:dyDescent="0.3">
      <c r="A378" s="1">
        <v>24839</v>
      </c>
      <c r="B378" s="1" t="s">
        <v>29</v>
      </c>
      <c r="C378" s="1" t="s">
        <v>13</v>
      </c>
      <c r="D378" s="1">
        <v>495.20001220703102</v>
      </c>
      <c r="E378" s="1">
        <v>477</v>
      </c>
      <c r="F378" s="1" t="s">
        <v>27</v>
      </c>
      <c r="G378" s="3">
        <f t="shared" si="28"/>
        <v>16</v>
      </c>
      <c r="H378">
        <f t="shared" si="26"/>
        <v>24839</v>
      </c>
      <c r="I378">
        <f t="shared" si="27"/>
        <v>1</v>
      </c>
    </row>
    <row r="379" spans="1:9" hidden="1" x14ac:dyDescent="0.3">
      <c r="A379" s="1">
        <v>24857</v>
      </c>
      <c r="B379" s="1" t="s">
        <v>29</v>
      </c>
      <c r="C379" s="1" t="s">
        <v>13</v>
      </c>
      <c r="D379" s="1">
        <v>492.80001831054602</v>
      </c>
      <c r="E379" s="1">
        <v>477</v>
      </c>
      <c r="F379" s="1" t="s">
        <v>27</v>
      </c>
      <c r="G379" s="3">
        <f t="shared" si="28"/>
        <v>18</v>
      </c>
      <c r="H379">
        <f t="shared" si="26"/>
        <v>24857</v>
      </c>
      <c r="I379">
        <f t="shared" si="27"/>
        <v>1</v>
      </c>
    </row>
    <row r="380" spans="1:9" hidden="1" x14ac:dyDescent="0.3">
      <c r="A380" s="1">
        <v>24868</v>
      </c>
      <c r="B380" s="1" t="s">
        <v>29</v>
      </c>
      <c r="C380" s="1" t="s">
        <v>13</v>
      </c>
      <c r="D380" s="1">
        <v>491.20001220703102</v>
      </c>
      <c r="E380" s="1">
        <v>477</v>
      </c>
      <c r="F380" s="1" t="s">
        <v>27</v>
      </c>
      <c r="G380" s="3">
        <f t="shared" si="28"/>
        <v>11</v>
      </c>
      <c r="H380">
        <f t="shared" si="26"/>
        <v>24868</v>
      </c>
      <c r="I380">
        <f t="shared" si="27"/>
        <v>1</v>
      </c>
    </row>
    <row r="381" spans="1:9" hidden="1" x14ac:dyDescent="0.3">
      <c r="A381" s="1">
        <v>24884</v>
      </c>
      <c r="B381" s="1" t="s">
        <v>29</v>
      </c>
      <c r="C381" s="1" t="s">
        <v>13</v>
      </c>
      <c r="D381" s="1">
        <v>489.600006103515</v>
      </c>
      <c r="E381" s="1">
        <v>477</v>
      </c>
      <c r="F381" s="1" t="s">
        <v>27</v>
      </c>
      <c r="G381" s="3">
        <f t="shared" si="28"/>
        <v>16</v>
      </c>
      <c r="H381">
        <f t="shared" si="26"/>
        <v>24884</v>
      </c>
      <c r="I381">
        <f t="shared" si="27"/>
        <v>1</v>
      </c>
    </row>
    <row r="382" spans="1:9" hidden="1" x14ac:dyDescent="0.3">
      <c r="A382" s="1">
        <v>24902</v>
      </c>
      <c r="B382" s="1" t="s">
        <v>29</v>
      </c>
      <c r="C382" s="1" t="s">
        <v>13</v>
      </c>
      <c r="D382" s="1">
        <v>487.20001220703102</v>
      </c>
      <c r="E382" s="1">
        <v>477</v>
      </c>
      <c r="F382" s="1" t="s">
        <v>27</v>
      </c>
      <c r="G382" s="3">
        <f t="shared" si="28"/>
        <v>18</v>
      </c>
      <c r="H382">
        <f t="shared" si="26"/>
        <v>24902</v>
      </c>
      <c r="I382">
        <f t="shared" si="27"/>
        <v>1</v>
      </c>
    </row>
    <row r="383" spans="1:9" hidden="1" x14ac:dyDescent="0.3">
      <c r="A383" s="1">
        <v>24922</v>
      </c>
      <c r="B383" s="1" t="s">
        <v>29</v>
      </c>
      <c r="C383" s="1" t="s">
        <v>13</v>
      </c>
      <c r="D383" s="1">
        <v>484.80001831054602</v>
      </c>
      <c r="E383" s="1">
        <v>477</v>
      </c>
      <c r="F383" s="1" t="s">
        <v>27</v>
      </c>
      <c r="G383" s="3">
        <f t="shared" si="28"/>
        <v>20</v>
      </c>
      <c r="H383">
        <f t="shared" si="26"/>
        <v>24922</v>
      </c>
      <c r="I383">
        <f t="shared" si="27"/>
        <v>1</v>
      </c>
    </row>
    <row r="384" spans="1:9" hidden="1" x14ac:dyDescent="0.3">
      <c r="A384" s="1">
        <v>24938</v>
      </c>
      <c r="B384" s="1" t="s">
        <v>29</v>
      </c>
      <c r="C384" s="1" t="s">
        <v>13</v>
      </c>
      <c r="D384" s="1">
        <v>483.20001220703102</v>
      </c>
      <c r="E384" s="1">
        <v>477</v>
      </c>
      <c r="F384" s="1" t="s">
        <v>27</v>
      </c>
      <c r="G384" s="3">
        <f t="shared" si="28"/>
        <v>16</v>
      </c>
      <c r="H384">
        <f t="shared" si="26"/>
        <v>24938</v>
      </c>
      <c r="I384">
        <f t="shared" si="27"/>
        <v>1</v>
      </c>
    </row>
    <row r="385" spans="1:9" hidden="1" x14ac:dyDescent="0.3">
      <c r="A385" s="1">
        <v>24955</v>
      </c>
      <c r="B385" s="1" t="s">
        <v>29</v>
      </c>
      <c r="C385" s="1" t="s">
        <v>13</v>
      </c>
      <c r="D385" s="1">
        <v>480.80001831054602</v>
      </c>
      <c r="E385" s="1">
        <v>477</v>
      </c>
      <c r="F385" s="1" t="s">
        <v>27</v>
      </c>
      <c r="G385" s="3">
        <f t="shared" si="28"/>
        <v>17</v>
      </c>
      <c r="H385">
        <f t="shared" si="26"/>
        <v>24955</v>
      </c>
      <c r="I385">
        <f t="shared" si="27"/>
        <v>1</v>
      </c>
    </row>
    <row r="386" spans="1:9" hidden="1" x14ac:dyDescent="0.3">
      <c r="A386" s="1">
        <v>24967</v>
      </c>
      <c r="B386" s="1" t="s">
        <v>29</v>
      </c>
      <c r="C386" s="1" t="s">
        <v>13</v>
      </c>
      <c r="D386" s="1">
        <v>479.20001220703102</v>
      </c>
      <c r="E386" s="1">
        <v>477</v>
      </c>
      <c r="F386" s="1" t="s">
        <v>27</v>
      </c>
      <c r="G386" s="3">
        <f t="shared" si="28"/>
        <v>12</v>
      </c>
      <c r="H386">
        <f t="shared" si="26"/>
        <v>24967</v>
      </c>
      <c r="I386">
        <f t="shared" si="27"/>
        <v>1</v>
      </c>
    </row>
    <row r="387" spans="1:9" hidden="1" x14ac:dyDescent="0.3">
      <c r="A387" s="1">
        <v>24982</v>
      </c>
      <c r="B387" s="1" t="s">
        <v>29</v>
      </c>
      <c r="C387" s="1" t="s">
        <v>13</v>
      </c>
      <c r="D387" s="1">
        <v>477.600006103515</v>
      </c>
      <c r="E387" s="1">
        <v>477</v>
      </c>
      <c r="F387" s="1" t="s">
        <v>27</v>
      </c>
      <c r="G387" s="3">
        <f t="shared" si="28"/>
        <v>15</v>
      </c>
      <c r="H387">
        <f t="shared" si="26"/>
        <v>24982</v>
      </c>
      <c r="I387">
        <f t="shared" si="27"/>
        <v>1</v>
      </c>
    </row>
    <row r="388" spans="1:9" hidden="1" x14ac:dyDescent="0.3">
      <c r="A388" s="1">
        <v>25000</v>
      </c>
      <c r="B388" s="1" t="s">
        <v>29</v>
      </c>
      <c r="C388" s="1" t="s">
        <v>13</v>
      </c>
      <c r="D388" s="1">
        <v>475.20001220703102</v>
      </c>
      <c r="E388" s="1">
        <v>477</v>
      </c>
      <c r="F388" s="1" t="s">
        <v>27</v>
      </c>
      <c r="G388" s="3">
        <f t="shared" si="28"/>
        <v>18</v>
      </c>
      <c r="H388">
        <f t="shared" si="26"/>
        <v>25000</v>
      </c>
      <c r="I388">
        <f t="shared" si="27"/>
        <v>1</v>
      </c>
    </row>
    <row r="389" spans="1:9" hidden="1" x14ac:dyDescent="0.3">
      <c r="A389" s="1">
        <v>25022</v>
      </c>
      <c r="B389" s="1" t="s">
        <v>29</v>
      </c>
      <c r="C389" s="1" t="s">
        <v>13</v>
      </c>
      <c r="D389" s="1">
        <v>472.80001831054602</v>
      </c>
      <c r="E389" s="1">
        <v>477</v>
      </c>
      <c r="F389" s="1" t="s">
        <v>27</v>
      </c>
      <c r="G389" s="3">
        <f t="shared" si="28"/>
        <v>22</v>
      </c>
      <c r="H389">
        <f t="shared" si="26"/>
        <v>25022</v>
      </c>
      <c r="I389">
        <f t="shared" si="27"/>
        <v>1</v>
      </c>
    </row>
    <row r="390" spans="1:9" hidden="1" x14ac:dyDescent="0.3">
      <c r="A390" s="1">
        <v>25036</v>
      </c>
      <c r="B390" s="1" t="s">
        <v>29</v>
      </c>
      <c r="C390" s="1" t="s">
        <v>13</v>
      </c>
      <c r="D390" s="1">
        <v>471.20001220703102</v>
      </c>
      <c r="E390" s="1">
        <v>477</v>
      </c>
      <c r="F390" s="1" t="s">
        <v>27</v>
      </c>
      <c r="G390" s="3">
        <f t="shared" si="28"/>
        <v>14</v>
      </c>
      <c r="H390">
        <f t="shared" si="26"/>
        <v>25036</v>
      </c>
      <c r="I390">
        <f t="shared" si="27"/>
        <v>1</v>
      </c>
    </row>
    <row r="391" spans="1:9" hidden="1" x14ac:dyDescent="0.3">
      <c r="A391" s="1">
        <v>25054</v>
      </c>
      <c r="B391" s="1" t="s">
        <v>29</v>
      </c>
      <c r="C391" s="1" t="s">
        <v>13</v>
      </c>
      <c r="D391" s="1">
        <v>468.80001831054602</v>
      </c>
      <c r="E391" s="1">
        <v>477</v>
      </c>
      <c r="F391" s="1" t="s">
        <v>27</v>
      </c>
      <c r="G391" s="3">
        <f t="shared" si="28"/>
        <v>18</v>
      </c>
      <c r="H391">
        <f t="shared" si="26"/>
        <v>25054</v>
      </c>
      <c r="I391">
        <f t="shared" si="27"/>
        <v>1</v>
      </c>
    </row>
    <row r="392" spans="1:9" hidden="1" x14ac:dyDescent="0.3">
      <c r="A392" s="1">
        <v>25072</v>
      </c>
      <c r="B392" s="1" t="s">
        <v>29</v>
      </c>
      <c r="C392" s="1" t="s">
        <v>13</v>
      </c>
      <c r="D392" s="1">
        <v>466.39999389648398</v>
      </c>
      <c r="E392" s="1">
        <v>477</v>
      </c>
      <c r="F392" s="1" t="s">
        <v>27</v>
      </c>
      <c r="G392" s="3">
        <f t="shared" si="28"/>
        <v>18</v>
      </c>
      <c r="H392">
        <f t="shared" si="26"/>
        <v>25072</v>
      </c>
      <c r="I392">
        <f t="shared" si="27"/>
        <v>1</v>
      </c>
    </row>
    <row r="393" spans="1:9" hidden="1" x14ac:dyDescent="0.3">
      <c r="A393" s="1">
        <v>25090</v>
      </c>
      <c r="B393" s="1" t="s">
        <v>29</v>
      </c>
      <c r="C393" s="1" t="s">
        <v>13</v>
      </c>
      <c r="D393" s="1">
        <v>464.80001831054602</v>
      </c>
      <c r="E393" s="1">
        <v>477.80001831054602</v>
      </c>
      <c r="F393" s="1" t="s">
        <v>27</v>
      </c>
      <c r="G393" s="3">
        <f t="shared" si="28"/>
        <v>18</v>
      </c>
      <c r="H393">
        <f t="shared" si="26"/>
        <v>25090</v>
      </c>
      <c r="I393">
        <f t="shared" si="27"/>
        <v>1</v>
      </c>
    </row>
    <row r="394" spans="1:9" hidden="1" x14ac:dyDescent="0.3">
      <c r="A394" s="1">
        <v>25099</v>
      </c>
      <c r="B394" s="1" t="s">
        <v>29</v>
      </c>
      <c r="C394" s="1" t="s">
        <v>13</v>
      </c>
      <c r="D394" s="1">
        <v>463.20001220703102</v>
      </c>
      <c r="E394" s="1">
        <v>477.80001831054602</v>
      </c>
      <c r="F394" s="1" t="s">
        <v>27</v>
      </c>
      <c r="G394" s="3">
        <f t="shared" si="28"/>
        <v>9</v>
      </c>
      <c r="H394">
        <f t="shared" si="26"/>
        <v>25099</v>
      </c>
      <c r="I394">
        <f t="shared" si="27"/>
        <v>1</v>
      </c>
    </row>
    <row r="395" spans="1:9" hidden="1" x14ac:dyDescent="0.3">
      <c r="A395" s="1">
        <v>25118</v>
      </c>
      <c r="B395" s="1" t="s">
        <v>29</v>
      </c>
      <c r="C395" s="1" t="s">
        <v>13</v>
      </c>
      <c r="D395" s="1">
        <v>460.80001831054602</v>
      </c>
      <c r="E395" s="1">
        <v>477.80001831054602</v>
      </c>
      <c r="F395" s="1" t="s">
        <v>27</v>
      </c>
      <c r="G395" s="3">
        <f t="shared" si="28"/>
        <v>19</v>
      </c>
      <c r="H395">
        <f t="shared" si="26"/>
        <v>25118</v>
      </c>
      <c r="I395">
        <f t="shared" si="27"/>
        <v>1</v>
      </c>
    </row>
    <row r="396" spans="1:9" hidden="1" x14ac:dyDescent="0.3">
      <c r="A396" s="1">
        <v>25135</v>
      </c>
      <c r="B396" s="1" t="s">
        <v>29</v>
      </c>
      <c r="C396" s="1" t="s">
        <v>13</v>
      </c>
      <c r="D396" s="1">
        <v>459.20001220703102</v>
      </c>
      <c r="E396" s="1">
        <v>477.80001831054602</v>
      </c>
      <c r="F396" s="1" t="s">
        <v>27</v>
      </c>
      <c r="G396" s="3">
        <f t="shared" si="28"/>
        <v>17</v>
      </c>
      <c r="H396">
        <f t="shared" si="26"/>
        <v>25135</v>
      </c>
      <c r="I396">
        <f t="shared" si="27"/>
        <v>1</v>
      </c>
    </row>
    <row r="397" spans="1:9" hidden="1" x14ac:dyDescent="0.3">
      <c r="A397" s="1">
        <v>25153</v>
      </c>
      <c r="B397" s="1" t="s">
        <v>29</v>
      </c>
      <c r="C397" s="1" t="s">
        <v>13</v>
      </c>
      <c r="D397" s="1">
        <v>456.80001831054602</v>
      </c>
      <c r="E397" s="1">
        <v>477.80001831054602</v>
      </c>
      <c r="F397" s="1" t="s">
        <v>27</v>
      </c>
      <c r="G397" s="3">
        <f t="shared" si="28"/>
        <v>18</v>
      </c>
      <c r="H397">
        <f t="shared" si="26"/>
        <v>25153</v>
      </c>
      <c r="I397">
        <f t="shared" si="27"/>
        <v>1</v>
      </c>
    </row>
    <row r="398" spans="1:9" hidden="1" x14ac:dyDescent="0.3">
      <c r="A398" s="1">
        <v>25172</v>
      </c>
      <c r="B398" s="1" t="s">
        <v>29</v>
      </c>
      <c r="C398" s="1" t="s">
        <v>13</v>
      </c>
      <c r="D398" s="1">
        <v>454.39999389648398</v>
      </c>
      <c r="E398" s="1">
        <v>477.80001831054602</v>
      </c>
      <c r="F398" s="1" t="s">
        <v>27</v>
      </c>
      <c r="G398" s="3">
        <f t="shared" si="28"/>
        <v>19</v>
      </c>
      <c r="H398">
        <f t="shared" si="26"/>
        <v>25172</v>
      </c>
      <c r="I398">
        <f t="shared" si="27"/>
        <v>1</v>
      </c>
    </row>
    <row r="399" spans="1:9" hidden="1" x14ac:dyDescent="0.3">
      <c r="A399" s="1">
        <v>25189</v>
      </c>
      <c r="B399" s="1" t="s">
        <v>29</v>
      </c>
      <c r="C399" s="1" t="s">
        <v>13</v>
      </c>
      <c r="D399" s="1">
        <v>452.80001831054602</v>
      </c>
      <c r="E399" s="1">
        <v>477.80001831054602</v>
      </c>
      <c r="F399" s="1" t="s">
        <v>27</v>
      </c>
      <c r="G399" s="3">
        <f t="shared" si="28"/>
        <v>17</v>
      </c>
      <c r="H399">
        <f t="shared" si="26"/>
        <v>25189</v>
      </c>
      <c r="I399">
        <f t="shared" si="27"/>
        <v>1</v>
      </c>
    </row>
    <row r="400" spans="1:9" hidden="1" x14ac:dyDescent="0.3">
      <c r="A400" s="1">
        <v>25206</v>
      </c>
      <c r="B400" s="1" t="s">
        <v>29</v>
      </c>
      <c r="C400" s="1" t="s">
        <v>13</v>
      </c>
      <c r="D400" s="1">
        <v>450.39999389648398</v>
      </c>
      <c r="E400" s="1">
        <v>477.80001831054602</v>
      </c>
      <c r="F400" s="1" t="s">
        <v>27</v>
      </c>
      <c r="G400" s="3">
        <f t="shared" si="28"/>
        <v>17</v>
      </c>
      <c r="H400">
        <f t="shared" si="26"/>
        <v>25206</v>
      </c>
      <c r="I400">
        <f t="shared" si="27"/>
        <v>1</v>
      </c>
    </row>
    <row r="401" spans="1:9" hidden="1" x14ac:dyDescent="0.3">
      <c r="A401" s="1">
        <v>25217</v>
      </c>
      <c r="B401" s="1" t="s">
        <v>29</v>
      </c>
      <c r="C401" s="1" t="s">
        <v>13</v>
      </c>
      <c r="D401" s="1">
        <v>448.80001831054602</v>
      </c>
      <c r="E401" s="1">
        <v>477.80001831054602</v>
      </c>
      <c r="F401" s="1" t="s">
        <v>27</v>
      </c>
      <c r="G401" s="3">
        <f t="shared" si="28"/>
        <v>11</v>
      </c>
      <c r="H401">
        <f t="shared" si="26"/>
        <v>25217</v>
      </c>
      <c r="I401">
        <f t="shared" si="27"/>
        <v>1</v>
      </c>
    </row>
    <row r="402" spans="1:9" hidden="1" x14ac:dyDescent="0.3">
      <c r="A402" s="1">
        <v>25237</v>
      </c>
      <c r="B402" s="1" t="s">
        <v>29</v>
      </c>
      <c r="C402" s="1" t="s">
        <v>13</v>
      </c>
      <c r="D402" s="1">
        <v>446.39999389648398</v>
      </c>
      <c r="E402" s="1">
        <v>477.80001831054602</v>
      </c>
      <c r="F402" s="1" t="s">
        <v>27</v>
      </c>
      <c r="G402" s="3">
        <f t="shared" si="28"/>
        <v>20</v>
      </c>
      <c r="H402">
        <f t="shared" ref="H402:H465" si="29">INT(A402)</f>
        <v>25237</v>
      </c>
      <c r="I402">
        <f t="shared" ref="I402:I465" si="30">IF(H402=A402,1,0)</f>
        <v>1</v>
      </c>
    </row>
    <row r="403" spans="1:9" hidden="1" x14ac:dyDescent="0.3">
      <c r="A403" s="1">
        <v>25251</v>
      </c>
      <c r="B403" s="1" t="s">
        <v>29</v>
      </c>
      <c r="C403" s="1" t="s">
        <v>13</v>
      </c>
      <c r="D403" s="1">
        <v>444.80001831054602</v>
      </c>
      <c r="E403" s="1">
        <v>477.80001831054602</v>
      </c>
      <c r="F403" s="1" t="s">
        <v>27</v>
      </c>
      <c r="G403" s="3">
        <f t="shared" ref="G403:G466" si="31">A403-A402</f>
        <v>14</v>
      </c>
      <c r="H403">
        <f t="shared" si="29"/>
        <v>25251</v>
      </c>
      <c r="I403">
        <f t="shared" si="30"/>
        <v>1</v>
      </c>
    </row>
    <row r="404" spans="1:9" hidden="1" x14ac:dyDescent="0.3">
      <c r="A404" s="1">
        <v>25273</v>
      </c>
      <c r="B404" s="1" t="s">
        <v>29</v>
      </c>
      <c r="C404" s="1" t="s">
        <v>13</v>
      </c>
      <c r="D404" s="1">
        <v>442.39999389648398</v>
      </c>
      <c r="E404" s="1">
        <v>477.80001831054602</v>
      </c>
      <c r="F404" s="1" t="s">
        <v>27</v>
      </c>
      <c r="G404" s="3">
        <f t="shared" si="31"/>
        <v>22</v>
      </c>
      <c r="H404">
        <f t="shared" si="29"/>
        <v>25273</v>
      </c>
      <c r="I404">
        <f t="shared" si="30"/>
        <v>1</v>
      </c>
    </row>
    <row r="405" spans="1:9" hidden="1" x14ac:dyDescent="0.3">
      <c r="A405" s="1">
        <v>25288</v>
      </c>
      <c r="B405" s="1" t="s">
        <v>29</v>
      </c>
      <c r="C405" s="1" t="s">
        <v>13</v>
      </c>
      <c r="D405" s="1">
        <v>440</v>
      </c>
      <c r="E405" s="1">
        <v>477.80001831054602</v>
      </c>
      <c r="F405" s="1" t="s">
        <v>27</v>
      </c>
      <c r="G405" s="3">
        <f t="shared" si="31"/>
        <v>15</v>
      </c>
      <c r="H405">
        <f t="shared" si="29"/>
        <v>25288</v>
      </c>
      <c r="I405">
        <f t="shared" si="30"/>
        <v>1</v>
      </c>
    </row>
    <row r="406" spans="1:9" hidden="1" x14ac:dyDescent="0.3">
      <c r="A406" s="1">
        <v>25298</v>
      </c>
      <c r="B406" s="1" t="s">
        <v>29</v>
      </c>
      <c r="C406" s="1" t="s">
        <v>13</v>
      </c>
      <c r="D406" s="1">
        <v>439.20001220703102</v>
      </c>
      <c r="E406" s="1">
        <v>477.80001831054602</v>
      </c>
      <c r="F406" s="1" t="s">
        <v>27</v>
      </c>
      <c r="G406" s="3">
        <f t="shared" si="31"/>
        <v>10</v>
      </c>
      <c r="H406">
        <f t="shared" si="29"/>
        <v>25298</v>
      </c>
      <c r="I406">
        <f t="shared" si="30"/>
        <v>1</v>
      </c>
    </row>
    <row r="407" spans="1:9" hidden="1" x14ac:dyDescent="0.3">
      <c r="A407" s="1">
        <v>25323</v>
      </c>
      <c r="B407" s="1" t="s">
        <v>29</v>
      </c>
      <c r="C407" s="1" t="s">
        <v>13</v>
      </c>
      <c r="D407" s="1">
        <v>436.80001831054602</v>
      </c>
      <c r="E407" s="1">
        <v>478.60006713867102</v>
      </c>
      <c r="F407" s="1" t="s">
        <v>27</v>
      </c>
      <c r="G407" s="3">
        <f t="shared" si="31"/>
        <v>25</v>
      </c>
      <c r="H407">
        <f t="shared" si="29"/>
        <v>25323</v>
      </c>
      <c r="I407">
        <f t="shared" si="30"/>
        <v>1</v>
      </c>
    </row>
    <row r="408" spans="1:9" hidden="1" x14ac:dyDescent="0.3">
      <c r="A408" s="1">
        <v>25332</v>
      </c>
      <c r="B408" s="1" t="s">
        <v>29</v>
      </c>
      <c r="C408" s="1" t="s">
        <v>13</v>
      </c>
      <c r="D408" s="1">
        <v>434.39999389648398</v>
      </c>
      <c r="E408" s="1">
        <v>478.60006713867102</v>
      </c>
      <c r="F408" s="1" t="s">
        <v>27</v>
      </c>
      <c r="G408" s="3">
        <f t="shared" si="31"/>
        <v>9</v>
      </c>
      <c r="H408">
        <f t="shared" si="29"/>
        <v>25332</v>
      </c>
      <c r="I408">
        <f t="shared" si="30"/>
        <v>1</v>
      </c>
    </row>
    <row r="409" spans="1:9" hidden="1" x14ac:dyDescent="0.3">
      <c r="A409" s="1">
        <v>25352</v>
      </c>
      <c r="B409" s="1" t="s">
        <v>29</v>
      </c>
      <c r="C409" s="1" t="s">
        <v>13</v>
      </c>
      <c r="D409" s="1">
        <v>432.80001831054602</v>
      </c>
      <c r="E409" s="1">
        <v>478.60006713867102</v>
      </c>
      <c r="F409" s="1" t="s">
        <v>27</v>
      </c>
      <c r="G409" s="3">
        <f t="shared" si="31"/>
        <v>20</v>
      </c>
      <c r="H409">
        <f t="shared" si="29"/>
        <v>25352</v>
      </c>
      <c r="I409">
        <f t="shared" si="30"/>
        <v>1</v>
      </c>
    </row>
    <row r="410" spans="1:9" hidden="1" x14ac:dyDescent="0.3">
      <c r="A410" s="1">
        <v>25369</v>
      </c>
      <c r="B410" s="1" t="s">
        <v>29</v>
      </c>
      <c r="C410" s="1" t="s">
        <v>13</v>
      </c>
      <c r="D410" s="1">
        <v>430.39999389648398</v>
      </c>
      <c r="E410" s="1">
        <v>478.60006713867102</v>
      </c>
      <c r="F410" s="1" t="s">
        <v>27</v>
      </c>
      <c r="G410" s="3">
        <f t="shared" si="31"/>
        <v>17</v>
      </c>
      <c r="H410">
        <f t="shared" si="29"/>
        <v>25369</v>
      </c>
      <c r="I410">
        <f t="shared" si="30"/>
        <v>1</v>
      </c>
    </row>
    <row r="411" spans="1:9" hidden="1" x14ac:dyDescent="0.3">
      <c r="A411" s="1">
        <v>25387</v>
      </c>
      <c r="B411" s="1" t="s">
        <v>29</v>
      </c>
      <c r="C411" s="1" t="s">
        <v>13</v>
      </c>
      <c r="D411" s="1">
        <v>428</v>
      </c>
      <c r="E411" s="1">
        <v>478.60006713867102</v>
      </c>
      <c r="F411" s="1" t="s">
        <v>27</v>
      </c>
      <c r="G411" s="3">
        <f t="shared" si="31"/>
        <v>18</v>
      </c>
      <c r="H411">
        <f t="shared" si="29"/>
        <v>25387</v>
      </c>
      <c r="I411">
        <f t="shared" si="30"/>
        <v>1</v>
      </c>
    </row>
    <row r="412" spans="1:9" hidden="1" x14ac:dyDescent="0.3">
      <c r="A412" s="1">
        <v>25397</v>
      </c>
      <c r="B412" s="1" t="s">
        <v>29</v>
      </c>
      <c r="C412" s="1" t="s">
        <v>13</v>
      </c>
      <c r="D412" s="1">
        <v>427.20001220703102</v>
      </c>
      <c r="E412" s="1">
        <v>478.60006713867102</v>
      </c>
      <c r="F412" s="1" t="s">
        <v>27</v>
      </c>
      <c r="G412" s="3">
        <f t="shared" si="31"/>
        <v>10</v>
      </c>
      <c r="H412">
        <f t="shared" si="29"/>
        <v>25397</v>
      </c>
      <c r="I412">
        <f t="shared" si="30"/>
        <v>1</v>
      </c>
    </row>
    <row r="413" spans="1:9" hidden="1" x14ac:dyDescent="0.3">
      <c r="A413" s="1">
        <v>25423</v>
      </c>
      <c r="B413" s="1" t="s">
        <v>29</v>
      </c>
      <c r="C413" s="1" t="s">
        <v>13</v>
      </c>
      <c r="D413" s="1">
        <v>424</v>
      </c>
      <c r="E413" s="1">
        <v>478.60006713867102</v>
      </c>
      <c r="F413" s="1" t="s">
        <v>27</v>
      </c>
      <c r="G413" s="3">
        <f t="shared" si="31"/>
        <v>26</v>
      </c>
      <c r="H413">
        <f t="shared" si="29"/>
        <v>25423</v>
      </c>
      <c r="I413">
        <f t="shared" si="30"/>
        <v>1</v>
      </c>
    </row>
    <row r="414" spans="1:9" hidden="1" x14ac:dyDescent="0.3">
      <c r="A414" s="1">
        <v>25439</v>
      </c>
      <c r="B414" s="1" t="s">
        <v>29</v>
      </c>
      <c r="C414" s="1" t="s">
        <v>13</v>
      </c>
      <c r="D414" s="1">
        <v>422.39999389648398</v>
      </c>
      <c r="E414" s="1">
        <v>478.60006713867102</v>
      </c>
      <c r="F414" s="1" t="s">
        <v>27</v>
      </c>
      <c r="G414" s="3">
        <f t="shared" si="31"/>
        <v>16</v>
      </c>
      <c r="H414">
        <f t="shared" si="29"/>
        <v>25439</v>
      </c>
      <c r="I414">
        <f t="shared" si="30"/>
        <v>1</v>
      </c>
    </row>
    <row r="415" spans="1:9" hidden="1" x14ac:dyDescent="0.3">
      <c r="A415" s="1">
        <v>25452</v>
      </c>
      <c r="B415" s="1" t="s">
        <v>29</v>
      </c>
      <c r="C415" s="1" t="s">
        <v>13</v>
      </c>
      <c r="D415" s="1">
        <v>420.80001831054602</v>
      </c>
      <c r="E415" s="1">
        <v>478.60006713867102</v>
      </c>
      <c r="F415" s="1" t="s">
        <v>27</v>
      </c>
      <c r="G415" s="3">
        <f t="shared" si="31"/>
        <v>13</v>
      </c>
      <c r="H415">
        <f t="shared" si="29"/>
        <v>25452</v>
      </c>
      <c r="I415">
        <f t="shared" si="30"/>
        <v>1</v>
      </c>
    </row>
    <row r="416" spans="1:9" hidden="1" x14ac:dyDescent="0.3">
      <c r="A416" s="1">
        <v>25468</v>
      </c>
      <c r="B416" s="1" t="s">
        <v>29</v>
      </c>
      <c r="C416" s="1" t="s">
        <v>13</v>
      </c>
      <c r="D416" s="1">
        <v>418.39999389648398</v>
      </c>
      <c r="E416" s="1">
        <v>478.60006713867102</v>
      </c>
      <c r="F416" s="1" t="s">
        <v>27</v>
      </c>
      <c r="G416" s="3">
        <f t="shared" si="31"/>
        <v>16</v>
      </c>
      <c r="H416">
        <f t="shared" si="29"/>
        <v>25468</v>
      </c>
      <c r="I416">
        <f t="shared" si="30"/>
        <v>1</v>
      </c>
    </row>
    <row r="417" spans="1:9" hidden="1" x14ac:dyDescent="0.3">
      <c r="A417" s="1">
        <v>25484</v>
      </c>
      <c r="B417" s="1" t="s">
        <v>29</v>
      </c>
      <c r="C417" s="1" t="s">
        <v>13</v>
      </c>
      <c r="D417" s="1">
        <v>416.80001831054602</v>
      </c>
      <c r="E417" s="1">
        <v>478.60006713867102</v>
      </c>
      <c r="F417" s="1" t="s">
        <v>27</v>
      </c>
      <c r="G417" s="3">
        <f t="shared" si="31"/>
        <v>16</v>
      </c>
      <c r="H417">
        <f t="shared" si="29"/>
        <v>25484</v>
      </c>
      <c r="I417">
        <f t="shared" si="30"/>
        <v>1</v>
      </c>
    </row>
    <row r="418" spans="1:9" hidden="1" x14ac:dyDescent="0.3">
      <c r="A418" s="1">
        <v>25502</v>
      </c>
      <c r="B418" s="1" t="s">
        <v>29</v>
      </c>
      <c r="C418" s="1" t="s">
        <v>13</v>
      </c>
      <c r="D418" s="1">
        <v>414.39999389648398</v>
      </c>
      <c r="E418" s="1">
        <v>478.60006713867102</v>
      </c>
      <c r="F418" s="1" t="s">
        <v>27</v>
      </c>
      <c r="G418" s="3">
        <f t="shared" si="31"/>
        <v>18</v>
      </c>
      <c r="H418">
        <f t="shared" si="29"/>
        <v>25502</v>
      </c>
      <c r="I418">
        <f t="shared" si="30"/>
        <v>1</v>
      </c>
    </row>
    <row r="419" spans="1:9" hidden="1" x14ac:dyDescent="0.3">
      <c r="A419" s="1">
        <v>25523</v>
      </c>
      <c r="B419" s="1" t="s">
        <v>29</v>
      </c>
      <c r="C419" s="1" t="s">
        <v>13</v>
      </c>
      <c r="D419" s="1">
        <v>412</v>
      </c>
      <c r="E419" s="1">
        <v>478.60006713867102</v>
      </c>
      <c r="F419" s="1" t="s">
        <v>27</v>
      </c>
      <c r="G419" s="3">
        <f t="shared" si="31"/>
        <v>21</v>
      </c>
      <c r="H419">
        <f t="shared" si="29"/>
        <v>25523</v>
      </c>
      <c r="I419">
        <f t="shared" si="30"/>
        <v>1</v>
      </c>
    </row>
    <row r="420" spans="1:9" hidden="1" x14ac:dyDescent="0.3">
      <c r="A420" s="1">
        <v>25538</v>
      </c>
      <c r="B420" s="1" t="s">
        <v>29</v>
      </c>
      <c r="C420" s="1" t="s">
        <v>13</v>
      </c>
      <c r="D420" s="1">
        <v>410.39999389648398</v>
      </c>
      <c r="E420" s="1">
        <v>478.60006713867102</v>
      </c>
      <c r="F420" s="1" t="s">
        <v>27</v>
      </c>
      <c r="G420" s="3">
        <f t="shared" si="31"/>
        <v>15</v>
      </c>
      <c r="H420">
        <f t="shared" si="29"/>
        <v>25538</v>
      </c>
      <c r="I420">
        <f t="shared" si="30"/>
        <v>1</v>
      </c>
    </row>
    <row r="421" spans="1:9" hidden="1" x14ac:dyDescent="0.3">
      <c r="A421" s="1">
        <v>25555</v>
      </c>
      <c r="B421" s="1" t="s">
        <v>29</v>
      </c>
      <c r="C421" s="1" t="s">
        <v>13</v>
      </c>
      <c r="D421" s="1">
        <v>408</v>
      </c>
      <c r="E421" s="1">
        <v>478.60006713867102</v>
      </c>
      <c r="F421" s="1" t="s">
        <v>27</v>
      </c>
      <c r="G421" s="3">
        <f t="shared" si="31"/>
        <v>17</v>
      </c>
      <c r="H421">
        <f t="shared" si="29"/>
        <v>25555</v>
      </c>
      <c r="I421">
        <f t="shared" si="30"/>
        <v>1</v>
      </c>
    </row>
    <row r="422" spans="1:9" hidden="1" x14ac:dyDescent="0.3">
      <c r="A422" s="1">
        <v>25565</v>
      </c>
      <c r="B422" s="1" t="s">
        <v>29</v>
      </c>
      <c r="C422" s="1" t="s">
        <v>13</v>
      </c>
      <c r="D422" s="1">
        <v>407.20001220703102</v>
      </c>
      <c r="E422" s="1">
        <v>478.60006713867102</v>
      </c>
      <c r="F422" s="1" t="s">
        <v>27</v>
      </c>
      <c r="G422" s="3">
        <f t="shared" si="31"/>
        <v>10</v>
      </c>
      <c r="H422">
        <f t="shared" si="29"/>
        <v>25565</v>
      </c>
      <c r="I422">
        <f t="shared" si="30"/>
        <v>1</v>
      </c>
    </row>
    <row r="423" spans="1:9" hidden="1" x14ac:dyDescent="0.3">
      <c r="A423" s="1">
        <v>25583</v>
      </c>
      <c r="B423" s="1" t="s">
        <v>29</v>
      </c>
      <c r="C423" s="1" t="s">
        <v>13</v>
      </c>
      <c r="D423" s="1">
        <v>404.80001831054602</v>
      </c>
      <c r="E423" s="1">
        <v>478.60006713867102</v>
      </c>
      <c r="F423" s="1" t="s">
        <v>27</v>
      </c>
      <c r="G423" s="3">
        <f t="shared" si="31"/>
        <v>18</v>
      </c>
      <c r="H423">
        <f t="shared" si="29"/>
        <v>25583</v>
      </c>
      <c r="I423">
        <f t="shared" si="30"/>
        <v>1</v>
      </c>
    </row>
    <row r="424" spans="1:9" hidden="1" x14ac:dyDescent="0.3">
      <c r="A424" s="1">
        <v>25600</v>
      </c>
      <c r="B424" s="1" t="s">
        <v>29</v>
      </c>
      <c r="C424" s="1" t="s">
        <v>13</v>
      </c>
      <c r="D424" s="1">
        <v>402.39999389648398</v>
      </c>
      <c r="E424" s="1">
        <v>478.60006713867102</v>
      </c>
      <c r="F424" s="1" t="s">
        <v>27</v>
      </c>
      <c r="G424" s="3">
        <f t="shared" si="31"/>
        <v>17</v>
      </c>
      <c r="H424">
        <f t="shared" si="29"/>
        <v>25600</v>
      </c>
      <c r="I424">
        <f t="shared" si="30"/>
        <v>1</v>
      </c>
    </row>
    <row r="425" spans="1:9" hidden="1" x14ac:dyDescent="0.3">
      <c r="A425" s="1">
        <v>25619</v>
      </c>
      <c r="B425" s="1" t="s">
        <v>29</v>
      </c>
      <c r="C425" s="1" t="s">
        <v>13</v>
      </c>
      <c r="D425" s="1">
        <v>400</v>
      </c>
      <c r="E425" s="1">
        <v>478.60006713867102</v>
      </c>
      <c r="F425" s="1" t="s">
        <v>27</v>
      </c>
      <c r="G425" s="3">
        <f t="shared" si="31"/>
        <v>19</v>
      </c>
      <c r="H425">
        <f t="shared" si="29"/>
        <v>25619</v>
      </c>
      <c r="I425">
        <f t="shared" si="30"/>
        <v>1</v>
      </c>
    </row>
    <row r="426" spans="1:9" hidden="1" x14ac:dyDescent="0.3">
      <c r="A426" s="1">
        <v>25636</v>
      </c>
      <c r="B426" s="1" t="s">
        <v>29</v>
      </c>
      <c r="C426" s="1" t="s">
        <v>13</v>
      </c>
      <c r="D426" s="1">
        <v>398.39999389648398</v>
      </c>
      <c r="E426" s="1">
        <v>478.60006713867102</v>
      </c>
      <c r="F426" s="1" t="s">
        <v>27</v>
      </c>
      <c r="G426" s="3">
        <f t="shared" si="31"/>
        <v>17</v>
      </c>
      <c r="H426">
        <f t="shared" si="29"/>
        <v>25636</v>
      </c>
      <c r="I426">
        <f t="shared" si="30"/>
        <v>1</v>
      </c>
    </row>
    <row r="427" spans="1:9" hidden="1" x14ac:dyDescent="0.3">
      <c r="A427" s="1">
        <v>25655</v>
      </c>
      <c r="B427" s="1" t="s">
        <v>29</v>
      </c>
      <c r="C427" s="1" t="s">
        <v>13</v>
      </c>
      <c r="D427" s="1">
        <v>396</v>
      </c>
      <c r="E427" s="1">
        <v>478.60006713867102</v>
      </c>
      <c r="F427" s="1" t="s">
        <v>27</v>
      </c>
      <c r="G427" s="3">
        <f t="shared" si="31"/>
        <v>19</v>
      </c>
      <c r="H427">
        <f t="shared" si="29"/>
        <v>25655</v>
      </c>
      <c r="I427">
        <f t="shared" si="30"/>
        <v>1</v>
      </c>
    </row>
    <row r="428" spans="1:9" hidden="1" x14ac:dyDescent="0.3">
      <c r="A428" s="1">
        <v>25673</v>
      </c>
      <c r="B428" s="1" t="s">
        <v>29</v>
      </c>
      <c r="C428" s="1" t="s">
        <v>13</v>
      </c>
      <c r="D428" s="1">
        <v>393.600006103515</v>
      </c>
      <c r="E428" s="1">
        <v>478.60006713867102</v>
      </c>
      <c r="F428" s="1" t="s">
        <v>27</v>
      </c>
      <c r="G428" s="3">
        <f t="shared" si="31"/>
        <v>18</v>
      </c>
      <c r="H428">
        <f t="shared" si="29"/>
        <v>25673</v>
      </c>
      <c r="I428">
        <f t="shared" si="30"/>
        <v>1</v>
      </c>
    </row>
    <row r="429" spans="1:9" hidden="1" x14ac:dyDescent="0.3">
      <c r="A429" s="1">
        <v>25681</v>
      </c>
      <c r="B429" s="1" t="s">
        <v>29</v>
      </c>
      <c r="C429" s="1" t="s">
        <v>13</v>
      </c>
      <c r="D429" s="1">
        <v>392.80001831054602</v>
      </c>
      <c r="E429" s="1">
        <v>478.60006713867102</v>
      </c>
      <c r="F429" s="1" t="s">
        <v>27</v>
      </c>
      <c r="G429" s="3">
        <f t="shared" si="31"/>
        <v>8</v>
      </c>
      <c r="H429">
        <f t="shared" si="29"/>
        <v>25681</v>
      </c>
      <c r="I429">
        <f t="shared" si="30"/>
        <v>1</v>
      </c>
    </row>
    <row r="430" spans="1:9" hidden="1" x14ac:dyDescent="0.3">
      <c r="A430" s="1">
        <v>25699</v>
      </c>
      <c r="B430" s="1" t="s">
        <v>29</v>
      </c>
      <c r="C430" s="1" t="s">
        <v>13</v>
      </c>
      <c r="D430" s="1">
        <v>390.39999389648398</v>
      </c>
      <c r="E430" s="1">
        <v>478.60006713867102</v>
      </c>
      <c r="F430" s="1" t="s">
        <v>27</v>
      </c>
      <c r="G430" s="3">
        <f t="shared" si="31"/>
        <v>18</v>
      </c>
      <c r="H430">
        <f t="shared" si="29"/>
        <v>25699</v>
      </c>
      <c r="I430">
        <f t="shared" si="30"/>
        <v>1</v>
      </c>
    </row>
    <row r="431" spans="1:9" hidden="1" x14ac:dyDescent="0.3">
      <c r="A431" s="1">
        <v>25718</v>
      </c>
      <c r="B431" s="1" t="s">
        <v>29</v>
      </c>
      <c r="C431" s="1" t="s">
        <v>13</v>
      </c>
      <c r="D431" s="1">
        <v>388.80001831054602</v>
      </c>
      <c r="E431" s="1">
        <v>479.39999389648398</v>
      </c>
      <c r="F431" s="1" t="s">
        <v>27</v>
      </c>
      <c r="G431" s="3">
        <f t="shared" si="31"/>
        <v>19</v>
      </c>
      <c r="H431">
        <f t="shared" si="29"/>
        <v>25718</v>
      </c>
      <c r="I431">
        <f t="shared" si="30"/>
        <v>1</v>
      </c>
    </row>
    <row r="432" spans="1:9" hidden="1" x14ac:dyDescent="0.3">
      <c r="A432" s="1">
        <v>25738</v>
      </c>
      <c r="B432" s="1" t="s">
        <v>29</v>
      </c>
      <c r="C432" s="1" t="s">
        <v>13</v>
      </c>
      <c r="D432" s="1">
        <v>386.39999389648398</v>
      </c>
      <c r="E432" s="1">
        <v>480.20001220703102</v>
      </c>
      <c r="F432" s="1" t="s">
        <v>27</v>
      </c>
      <c r="G432" s="3">
        <f t="shared" si="31"/>
        <v>20</v>
      </c>
      <c r="H432">
        <f t="shared" si="29"/>
        <v>25738</v>
      </c>
      <c r="I432">
        <f t="shared" si="30"/>
        <v>1</v>
      </c>
    </row>
    <row r="433" spans="1:9" hidden="1" x14ac:dyDescent="0.3">
      <c r="A433" s="1">
        <v>25747</v>
      </c>
      <c r="B433" s="1" t="s">
        <v>29</v>
      </c>
      <c r="C433" s="1" t="s">
        <v>13</v>
      </c>
      <c r="D433" s="1">
        <v>385.600006103515</v>
      </c>
      <c r="E433" s="1">
        <v>480.20001220703102</v>
      </c>
      <c r="F433" s="1" t="s">
        <v>27</v>
      </c>
      <c r="G433" s="3">
        <f t="shared" si="31"/>
        <v>9</v>
      </c>
      <c r="H433">
        <f t="shared" si="29"/>
        <v>25747</v>
      </c>
      <c r="I433">
        <f t="shared" si="30"/>
        <v>1</v>
      </c>
    </row>
    <row r="434" spans="1:9" hidden="1" x14ac:dyDescent="0.3">
      <c r="A434" s="1">
        <v>25772</v>
      </c>
      <c r="B434" s="1" t="s">
        <v>29</v>
      </c>
      <c r="C434" s="1" t="s">
        <v>13</v>
      </c>
      <c r="D434" s="1">
        <v>382.39999389648398</v>
      </c>
      <c r="E434" s="1">
        <v>482.60006713867102</v>
      </c>
      <c r="F434" s="1" t="s">
        <v>27</v>
      </c>
      <c r="G434" s="3">
        <f t="shared" si="31"/>
        <v>25</v>
      </c>
      <c r="H434">
        <f t="shared" si="29"/>
        <v>25772</v>
      </c>
      <c r="I434">
        <f t="shared" si="30"/>
        <v>1</v>
      </c>
    </row>
    <row r="435" spans="1:9" hidden="1" x14ac:dyDescent="0.3">
      <c r="A435" s="1">
        <v>25789</v>
      </c>
      <c r="B435" s="1" t="s">
        <v>29</v>
      </c>
      <c r="C435" s="1" t="s">
        <v>13</v>
      </c>
      <c r="D435" s="1">
        <v>380.80001831054602</v>
      </c>
      <c r="E435" s="1">
        <v>482.60006713867102</v>
      </c>
      <c r="F435" s="1" t="s">
        <v>27</v>
      </c>
      <c r="G435" s="3">
        <f t="shared" si="31"/>
        <v>17</v>
      </c>
      <c r="H435">
        <f t="shared" si="29"/>
        <v>25789</v>
      </c>
      <c r="I435">
        <f t="shared" si="30"/>
        <v>1</v>
      </c>
    </row>
    <row r="436" spans="1:9" hidden="1" x14ac:dyDescent="0.3">
      <c r="A436" s="1">
        <v>25798</v>
      </c>
      <c r="B436" s="1" t="s">
        <v>29</v>
      </c>
      <c r="C436" s="1" t="s">
        <v>13</v>
      </c>
      <c r="D436" s="1">
        <v>379.20001220703102</v>
      </c>
      <c r="E436" s="1">
        <v>483.39999389648398</v>
      </c>
      <c r="F436" s="1" t="s">
        <v>27</v>
      </c>
      <c r="G436" s="3">
        <f t="shared" si="31"/>
        <v>9</v>
      </c>
      <c r="H436">
        <f t="shared" si="29"/>
        <v>25798</v>
      </c>
      <c r="I436">
        <f t="shared" si="30"/>
        <v>1</v>
      </c>
    </row>
    <row r="437" spans="1:9" hidden="1" x14ac:dyDescent="0.3">
      <c r="A437" s="1">
        <v>25818</v>
      </c>
      <c r="B437" s="1" t="s">
        <v>29</v>
      </c>
      <c r="C437" s="1" t="s">
        <v>13</v>
      </c>
      <c r="D437" s="1">
        <v>376.80001831054602</v>
      </c>
      <c r="E437" s="1">
        <v>484.20001220703102</v>
      </c>
      <c r="F437" s="1" t="s">
        <v>27</v>
      </c>
      <c r="G437" s="3">
        <f t="shared" si="31"/>
        <v>20</v>
      </c>
      <c r="H437">
        <f t="shared" si="29"/>
        <v>25818</v>
      </c>
      <c r="I437">
        <f t="shared" si="30"/>
        <v>1</v>
      </c>
    </row>
    <row r="438" spans="1:9" hidden="1" x14ac:dyDescent="0.3">
      <c r="A438" s="1">
        <v>25838</v>
      </c>
      <c r="B438" s="1" t="s">
        <v>29</v>
      </c>
      <c r="C438" s="1" t="s">
        <v>13</v>
      </c>
      <c r="D438" s="1">
        <v>374.39999389648398</v>
      </c>
      <c r="E438" s="1">
        <v>485</v>
      </c>
      <c r="F438" s="1" t="s">
        <v>27</v>
      </c>
      <c r="G438" s="3">
        <f t="shared" si="31"/>
        <v>20</v>
      </c>
      <c r="H438">
        <f t="shared" si="29"/>
        <v>25838</v>
      </c>
      <c r="I438">
        <f t="shared" si="30"/>
        <v>1</v>
      </c>
    </row>
    <row r="439" spans="1:9" hidden="1" x14ac:dyDescent="0.3">
      <c r="A439" s="1">
        <v>25853</v>
      </c>
      <c r="B439" s="1" t="s">
        <v>29</v>
      </c>
      <c r="C439" s="1" t="s">
        <v>13</v>
      </c>
      <c r="D439" s="1">
        <v>372</v>
      </c>
      <c r="E439" s="1">
        <v>486.60006713867102</v>
      </c>
      <c r="F439" s="1" t="s">
        <v>27</v>
      </c>
      <c r="G439" s="3">
        <f t="shared" si="31"/>
        <v>15</v>
      </c>
      <c r="H439">
        <f t="shared" si="29"/>
        <v>25853</v>
      </c>
      <c r="I439">
        <f t="shared" si="30"/>
        <v>1</v>
      </c>
    </row>
    <row r="440" spans="1:9" hidden="1" x14ac:dyDescent="0.3">
      <c r="A440" s="1">
        <v>25869</v>
      </c>
      <c r="B440" s="1" t="s">
        <v>29</v>
      </c>
      <c r="C440" s="1" t="s">
        <v>13</v>
      </c>
      <c r="D440" s="1">
        <v>369.600006103515</v>
      </c>
      <c r="E440" s="1">
        <v>489</v>
      </c>
      <c r="F440" s="1" t="s">
        <v>27</v>
      </c>
      <c r="G440" s="3">
        <f t="shared" si="31"/>
        <v>16</v>
      </c>
      <c r="H440">
        <f t="shared" si="29"/>
        <v>25869</v>
      </c>
      <c r="I440">
        <f t="shared" si="30"/>
        <v>1</v>
      </c>
    </row>
    <row r="441" spans="1:9" hidden="1" x14ac:dyDescent="0.3">
      <c r="A441" s="1">
        <v>25888</v>
      </c>
      <c r="B441" s="1" t="s">
        <v>29</v>
      </c>
      <c r="C441" s="1" t="s">
        <v>13</v>
      </c>
      <c r="D441" s="1">
        <v>366.39999389648398</v>
      </c>
      <c r="E441" s="1">
        <v>493</v>
      </c>
      <c r="F441" s="1" t="s">
        <v>27</v>
      </c>
      <c r="G441" s="3">
        <f t="shared" si="31"/>
        <v>19</v>
      </c>
      <c r="H441">
        <f t="shared" si="29"/>
        <v>25888</v>
      </c>
      <c r="I441">
        <f t="shared" si="30"/>
        <v>1</v>
      </c>
    </row>
    <row r="442" spans="1:9" hidden="1" x14ac:dyDescent="0.3">
      <c r="A442" s="1">
        <v>25905</v>
      </c>
      <c r="B442" s="1" t="s">
        <v>29</v>
      </c>
      <c r="C442" s="1" t="s">
        <v>13</v>
      </c>
      <c r="D442" s="1">
        <v>364</v>
      </c>
      <c r="E442" s="1">
        <v>495.39999389648398</v>
      </c>
      <c r="F442" s="1" t="s">
        <v>27</v>
      </c>
      <c r="G442" s="3">
        <f t="shared" si="31"/>
        <v>17</v>
      </c>
      <c r="H442">
        <f t="shared" si="29"/>
        <v>25905</v>
      </c>
      <c r="I442">
        <f t="shared" si="30"/>
        <v>1</v>
      </c>
    </row>
    <row r="443" spans="1:9" hidden="1" x14ac:dyDescent="0.3">
      <c r="A443" s="1">
        <v>25923</v>
      </c>
      <c r="B443" s="1" t="s">
        <v>29</v>
      </c>
      <c r="C443" s="1" t="s">
        <v>13</v>
      </c>
      <c r="D443" s="1">
        <v>361.600006103515</v>
      </c>
      <c r="E443" s="1">
        <v>497.80001831054602</v>
      </c>
      <c r="F443" s="1" t="s">
        <v>27</v>
      </c>
      <c r="G443" s="3">
        <f t="shared" si="31"/>
        <v>18</v>
      </c>
      <c r="H443">
        <f t="shared" si="29"/>
        <v>25923</v>
      </c>
      <c r="I443">
        <f t="shared" si="30"/>
        <v>1</v>
      </c>
    </row>
    <row r="444" spans="1:9" hidden="1" x14ac:dyDescent="0.3">
      <c r="A444" s="1">
        <v>25933</v>
      </c>
      <c r="B444" s="1" t="s">
        <v>29</v>
      </c>
      <c r="C444" s="1" t="s">
        <v>13</v>
      </c>
      <c r="D444" s="1">
        <v>359.20001220703102</v>
      </c>
      <c r="E444" s="1">
        <v>500.20001220703102</v>
      </c>
      <c r="F444" s="1" t="s">
        <v>27</v>
      </c>
      <c r="G444" s="3">
        <f t="shared" si="31"/>
        <v>10</v>
      </c>
      <c r="H444">
        <f t="shared" si="29"/>
        <v>25933</v>
      </c>
      <c r="I444">
        <f t="shared" si="30"/>
        <v>1</v>
      </c>
    </row>
    <row r="445" spans="1:9" hidden="1" x14ac:dyDescent="0.3">
      <c r="A445" s="1">
        <v>25953</v>
      </c>
      <c r="B445" s="1" t="s">
        <v>29</v>
      </c>
      <c r="C445" s="1" t="s">
        <v>13</v>
      </c>
      <c r="D445" s="1">
        <v>356.80001831054602</v>
      </c>
      <c r="E445" s="1">
        <v>502.60006713867102</v>
      </c>
      <c r="F445" s="1" t="s">
        <v>27</v>
      </c>
      <c r="G445" s="3">
        <f t="shared" si="31"/>
        <v>20</v>
      </c>
      <c r="H445">
        <f t="shared" si="29"/>
        <v>25953</v>
      </c>
      <c r="I445">
        <f t="shared" si="30"/>
        <v>1</v>
      </c>
    </row>
    <row r="446" spans="1:9" hidden="1" x14ac:dyDescent="0.3">
      <c r="A446" s="1">
        <v>25968</v>
      </c>
      <c r="B446" s="1" t="s">
        <v>29</v>
      </c>
      <c r="C446" s="1" t="s">
        <v>13</v>
      </c>
      <c r="D446" s="1">
        <v>354.39999389648398</v>
      </c>
      <c r="E446" s="1">
        <v>504.20001220703102</v>
      </c>
      <c r="F446" s="1" t="s">
        <v>27</v>
      </c>
      <c r="G446" s="3">
        <f t="shared" si="31"/>
        <v>15</v>
      </c>
      <c r="H446">
        <f t="shared" si="29"/>
        <v>25968</v>
      </c>
      <c r="I446">
        <f t="shared" si="30"/>
        <v>1</v>
      </c>
    </row>
    <row r="447" spans="1:9" hidden="1" x14ac:dyDescent="0.3">
      <c r="A447" s="1">
        <v>25988</v>
      </c>
      <c r="B447" s="1" t="s">
        <v>29</v>
      </c>
      <c r="C447" s="1" t="s">
        <v>13</v>
      </c>
      <c r="D447" s="1">
        <v>352</v>
      </c>
      <c r="E447" s="1">
        <v>506.60006713867102</v>
      </c>
      <c r="F447" s="1" t="s">
        <v>27</v>
      </c>
      <c r="G447" s="3">
        <f t="shared" si="31"/>
        <v>20</v>
      </c>
      <c r="H447">
        <f t="shared" si="29"/>
        <v>25988</v>
      </c>
      <c r="I447">
        <f t="shared" si="30"/>
        <v>1</v>
      </c>
    </row>
    <row r="448" spans="1:9" hidden="1" x14ac:dyDescent="0.3">
      <c r="A448" s="1">
        <v>26003</v>
      </c>
      <c r="B448" s="1" t="s">
        <v>29</v>
      </c>
      <c r="C448" s="1" t="s">
        <v>13</v>
      </c>
      <c r="D448" s="1">
        <v>350.39999389648398</v>
      </c>
      <c r="E448" s="1">
        <v>509</v>
      </c>
      <c r="F448" s="1" t="s">
        <v>27</v>
      </c>
      <c r="G448" s="3">
        <f t="shared" si="31"/>
        <v>15</v>
      </c>
      <c r="H448">
        <f t="shared" si="29"/>
        <v>26003</v>
      </c>
      <c r="I448">
        <f t="shared" si="30"/>
        <v>1</v>
      </c>
    </row>
    <row r="449" spans="1:9" hidden="1" x14ac:dyDescent="0.3">
      <c r="A449" s="1">
        <v>26023</v>
      </c>
      <c r="B449" s="1" t="s">
        <v>29</v>
      </c>
      <c r="C449" s="1" t="s">
        <v>13</v>
      </c>
      <c r="D449" s="1">
        <v>348</v>
      </c>
      <c r="E449" s="1">
        <v>511.39999389648398</v>
      </c>
      <c r="F449" s="1" t="s">
        <v>27</v>
      </c>
      <c r="G449" s="3">
        <f t="shared" si="31"/>
        <v>20</v>
      </c>
      <c r="H449">
        <f t="shared" si="29"/>
        <v>26023</v>
      </c>
      <c r="I449">
        <f t="shared" si="30"/>
        <v>1</v>
      </c>
    </row>
    <row r="450" spans="1:9" hidden="1" x14ac:dyDescent="0.3">
      <c r="A450" s="1">
        <v>26038</v>
      </c>
      <c r="B450" s="1" t="s">
        <v>29</v>
      </c>
      <c r="C450" s="1" t="s">
        <v>13</v>
      </c>
      <c r="D450" s="1">
        <v>345.600006103515</v>
      </c>
      <c r="E450" s="1">
        <v>513</v>
      </c>
      <c r="F450" s="1" t="s">
        <v>27</v>
      </c>
      <c r="G450" s="3">
        <f t="shared" si="31"/>
        <v>15</v>
      </c>
      <c r="H450">
        <f t="shared" si="29"/>
        <v>26038</v>
      </c>
      <c r="I450">
        <f t="shared" si="30"/>
        <v>1</v>
      </c>
    </row>
    <row r="451" spans="1:9" hidden="1" x14ac:dyDescent="0.3">
      <c r="A451" s="1">
        <v>26056</v>
      </c>
      <c r="B451" s="1" t="s">
        <v>29</v>
      </c>
      <c r="C451" s="1" t="s">
        <v>13</v>
      </c>
      <c r="D451" s="1">
        <v>344</v>
      </c>
      <c r="E451" s="1">
        <v>515.40002441406205</v>
      </c>
      <c r="F451" s="1" t="s">
        <v>27</v>
      </c>
      <c r="G451" s="3">
        <f t="shared" si="31"/>
        <v>18</v>
      </c>
      <c r="H451">
        <f t="shared" si="29"/>
        <v>26056</v>
      </c>
      <c r="I451">
        <f t="shared" si="30"/>
        <v>1</v>
      </c>
    </row>
    <row r="452" spans="1:9" hidden="1" x14ac:dyDescent="0.3">
      <c r="A452" s="1">
        <v>26068</v>
      </c>
      <c r="B452" s="1" t="s">
        <v>29</v>
      </c>
      <c r="C452" s="1" t="s">
        <v>13</v>
      </c>
      <c r="D452" s="1">
        <v>342.39999389648398</v>
      </c>
      <c r="E452" s="1">
        <v>517</v>
      </c>
      <c r="F452" s="1" t="s">
        <v>27</v>
      </c>
      <c r="G452" s="3">
        <f t="shared" si="31"/>
        <v>12</v>
      </c>
      <c r="H452">
        <f t="shared" si="29"/>
        <v>26068</v>
      </c>
      <c r="I452">
        <f t="shared" si="30"/>
        <v>1</v>
      </c>
    </row>
    <row r="453" spans="1:9" hidden="1" x14ac:dyDescent="0.3">
      <c r="A453" s="1">
        <v>26084</v>
      </c>
      <c r="B453" s="1" t="s">
        <v>29</v>
      </c>
      <c r="C453" s="1" t="s">
        <v>13</v>
      </c>
      <c r="D453" s="1">
        <v>340</v>
      </c>
      <c r="E453" s="1">
        <v>519.40002441406205</v>
      </c>
      <c r="F453" s="1" t="s">
        <v>27</v>
      </c>
      <c r="G453" s="3">
        <f t="shared" si="31"/>
        <v>16</v>
      </c>
      <c r="H453">
        <f t="shared" si="29"/>
        <v>26084</v>
      </c>
      <c r="I453">
        <f t="shared" si="30"/>
        <v>1</v>
      </c>
    </row>
    <row r="454" spans="1:9" hidden="1" x14ac:dyDescent="0.3">
      <c r="A454" s="1">
        <v>26103</v>
      </c>
      <c r="B454" s="1" t="s">
        <v>29</v>
      </c>
      <c r="C454" s="1" t="s">
        <v>13</v>
      </c>
      <c r="D454" s="1">
        <v>337.600006103515</v>
      </c>
      <c r="E454" s="1">
        <v>521</v>
      </c>
      <c r="F454" s="1" t="s">
        <v>27</v>
      </c>
      <c r="G454" s="3">
        <f t="shared" si="31"/>
        <v>19</v>
      </c>
      <c r="H454">
        <f t="shared" si="29"/>
        <v>26103</v>
      </c>
      <c r="I454">
        <f t="shared" si="30"/>
        <v>1</v>
      </c>
    </row>
    <row r="455" spans="1:9" hidden="1" x14ac:dyDescent="0.3">
      <c r="A455" s="1">
        <v>26118</v>
      </c>
      <c r="B455" s="1" t="s">
        <v>29</v>
      </c>
      <c r="C455" s="1" t="s">
        <v>13</v>
      </c>
      <c r="D455" s="1">
        <v>336</v>
      </c>
      <c r="E455" s="1">
        <v>523.40002441406205</v>
      </c>
      <c r="F455" s="1" t="s">
        <v>27</v>
      </c>
      <c r="G455" s="3">
        <f t="shared" si="31"/>
        <v>15</v>
      </c>
      <c r="H455">
        <f t="shared" si="29"/>
        <v>26118</v>
      </c>
      <c r="I455">
        <f t="shared" si="30"/>
        <v>1</v>
      </c>
    </row>
    <row r="456" spans="1:9" hidden="1" x14ac:dyDescent="0.3">
      <c r="A456" s="1">
        <v>26129</v>
      </c>
      <c r="B456" s="1" t="s">
        <v>29</v>
      </c>
      <c r="C456" s="1" t="s">
        <v>13</v>
      </c>
      <c r="D456" s="1">
        <v>334.39999389648398</v>
      </c>
      <c r="E456" s="1">
        <v>525</v>
      </c>
      <c r="F456" s="1" t="s">
        <v>27</v>
      </c>
      <c r="G456" s="3">
        <f t="shared" si="31"/>
        <v>11</v>
      </c>
      <c r="H456">
        <f t="shared" si="29"/>
        <v>26129</v>
      </c>
      <c r="I456">
        <f t="shared" si="30"/>
        <v>1</v>
      </c>
    </row>
    <row r="457" spans="1:9" hidden="1" x14ac:dyDescent="0.3">
      <c r="A457" s="1">
        <v>26138</v>
      </c>
      <c r="B457" s="1" t="s">
        <v>30</v>
      </c>
      <c r="C457" s="1" t="s">
        <v>13</v>
      </c>
      <c r="D457" s="1">
        <v>334.39999389648398</v>
      </c>
      <c r="E457" s="1">
        <v>525</v>
      </c>
      <c r="F457" s="1" t="s">
        <v>27</v>
      </c>
      <c r="G457" s="3">
        <f t="shared" si="31"/>
        <v>9</v>
      </c>
      <c r="H457">
        <f t="shared" si="29"/>
        <v>26138</v>
      </c>
      <c r="I457">
        <f t="shared" si="30"/>
        <v>1</v>
      </c>
    </row>
    <row r="458" spans="1:9" x14ac:dyDescent="0.3">
      <c r="A458" s="1">
        <v>28078</v>
      </c>
      <c r="B458" s="1" t="s">
        <v>28</v>
      </c>
      <c r="C458" s="1" t="s">
        <v>16</v>
      </c>
      <c r="D458" s="1">
        <v>1408</v>
      </c>
      <c r="E458" s="1">
        <v>397</v>
      </c>
      <c r="F458" s="1" t="s">
        <v>27</v>
      </c>
      <c r="G458" s="3">
        <f t="shared" si="31"/>
        <v>1940</v>
      </c>
      <c r="H458">
        <f t="shared" si="29"/>
        <v>28078</v>
      </c>
      <c r="I458">
        <f t="shared" si="30"/>
        <v>1</v>
      </c>
    </row>
    <row r="459" spans="1:9" x14ac:dyDescent="0.3">
      <c r="A459" s="1">
        <v>28246</v>
      </c>
      <c r="B459" s="1" t="s">
        <v>29</v>
      </c>
      <c r="C459" s="1" t="s">
        <v>16</v>
      </c>
      <c r="D459" s="1">
        <v>1403.20007324218</v>
      </c>
      <c r="E459" s="1">
        <v>397.80001831054602</v>
      </c>
      <c r="F459" s="1" t="s">
        <v>27</v>
      </c>
      <c r="G459" s="3">
        <f t="shared" si="31"/>
        <v>168</v>
      </c>
      <c r="H459">
        <f t="shared" si="29"/>
        <v>28246</v>
      </c>
      <c r="I459">
        <f t="shared" si="30"/>
        <v>1</v>
      </c>
    </row>
    <row r="460" spans="1:9" x14ac:dyDescent="0.3">
      <c r="A460" s="1">
        <v>28255</v>
      </c>
      <c r="B460" s="1" t="s">
        <v>29</v>
      </c>
      <c r="C460" s="1" t="s">
        <v>16</v>
      </c>
      <c r="D460" s="1">
        <v>1390.40002441406</v>
      </c>
      <c r="E460" s="1">
        <v>401</v>
      </c>
      <c r="F460" s="1" t="s">
        <v>27</v>
      </c>
      <c r="G460" s="3">
        <f t="shared" si="31"/>
        <v>9</v>
      </c>
      <c r="H460">
        <f t="shared" si="29"/>
        <v>28255</v>
      </c>
      <c r="I460">
        <f t="shared" si="30"/>
        <v>1</v>
      </c>
    </row>
    <row r="461" spans="1:9" x14ac:dyDescent="0.3">
      <c r="A461" s="1">
        <v>28266</v>
      </c>
      <c r="B461" s="1" t="s">
        <v>29</v>
      </c>
      <c r="C461" s="1" t="s">
        <v>16</v>
      </c>
      <c r="D461" s="1">
        <v>1368.80004882812</v>
      </c>
      <c r="E461" s="1">
        <v>405</v>
      </c>
      <c r="F461" s="1" t="s">
        <v>27</v>
      </c>
      <c r="G461" s="3">
        <f t="shared" si="31"/>
        <v>11</v>
      </c>
      <c r="H461">
        <f t="shared" si="29"/>
        <v>28266</v>
      </c>
      <c r="I461">
        <f t="shared" si="30"/>
        <v>1</v>
      </c>
    </row>
    <row r="462" spans="1:9" x14ac:dyDescent="0.3">
      <c r="A462" s="1">
        <v>28285</v>
      </c>
      <c r="B462" s="1" t="s">
        <v>29</v>
      </c>
      <c r="C462" s="1" t="s">
        <v>16</v>
      </c>
      <c r="D462" s="1">
        <v>1326.40002441406</v>
      </c>
      <c r="E462" s="1">
        <v>412.20001220703102</v>
      </c>
      <c r="F462" s="1" t="s">
        <v>27</v>
      </c>
      <c r="G462" s="3">
        <f t="shared" si="31"/>
        <v>19</v>
      </c>
      <c r="H462">
        <f t="shared" si="29"/>
        <v>28285</v>
      </c>
      <c r="I462">
        <f t="shared" si="30"/>
        <v>1</v>
      </c>
    </row>
    <row r="463" spans="1:9" x14ac:dyDescent="0.3">
      <c r="A463" s="1">
        <v>28300</v>
      </c>
      <c r="B463" s="1" t="s">
        <v>29</v>
      </c>
      <c r="C463" s="1" t="s">
        <v>16</v>
      </c>
      <c r="D463" s="1">
        <v>1278.40002441406</v>
      </c>
      <c r="E463" s="1">
        <v>418.600006103515</v>
      </c>
      <c r="F463" s="1" t="s">
        <v>27</v>
      </c>
      <c r="G463" s="3">
        <f t="shared" si="31"/>
        <v>15</v>
      </c>
      <c r="H463">
        <f t="shared" si="29"/>
        <v>28300</v>
      </c>
      <c r="I463">
        <f t="shared" si="30"/>
        <v>1</v>
      </c>
    </row>
    <row r="464" spans="1:9" x14ac:dyDescent="0.3">
      <c r="A464" s="1">
        <v>28319</v>
      </c>
      <c r="B464" s="1" t="s">
        <v>29</v>
      </c>
      <c r="C464" s="1" t="s">
        <v>16</v>
      </c>
      <c r="D464" s="1">
        <v>1224</v>
      </c>
      <c r="E464" s="1">
        <v>424.20001220703102</v>
      </c>
      <c r="F464" s="1" t="s">
        <v>27</v>
      </c>
      <c r="G464" s="3">
        <f t="shared" si="31"/>
        <v>19</v>
      </c>
      <c r="H464">
        <f t="shared" si="29"/>
        <v>28319</v>
      </c>
      <c r="I464">
        <f t="shared" si="30"/>
        <v>1</v>
      </c>
    </row>
    <row r="465" spans="1:9" x14ac:dyDescent="0.3">
      <c r="A465" s="1">
        <v>28336</v>
      </c>
      <c r="B465" s="1" t="s">
        <v>29</v>
      </c>
      <c r="C465" s="1" t="s">
        <v>16</v>
      </c>
      <c r="D465" s="1">
        <v>1174.40002441406</v>
      </c>
      <c r="E465" s="1">
        <v>429</v>
      </c>
      <c r="F465" s="1" t="s">
        <v>27</v>
      </c>
      <c r="G465" s="3">
        <f t="shared" si="31"/>
        <v>17</v>
      </c>
      <c r="H465">
        <f t="shared" si="29"/>
        <v>28336</v>
      </c>
      <c r="I465">
        <f t="shared" si="30"/>
        <v>1</v>
      </c>
    </row>
    <row r="466" spans="1:9" x14ac:dyDescent="0.3">
      <c r="A466" s="1">
        <v>28354</v>
      </c>
      <c r="B466" s="1" t="s">
        <v>29</v>
      </c>
      <c r="C466" s="1" t="s">
        <v>16</v>
      </c>
      <c r="D466" s="1">
        <v>1104.80004882812</v>
      </c>
      <c r="E466" s="1">
        <v>435.39999389648398</v>
      </c>
      <c r="F466" s="1" t="s">
        <v>27</v>
      </c>
      <c r="G466" s="3">
        <f t="shared" si="31"/>
        <v>18</v>
      </c>
      <c r="H466">
        <f t="shared" ref="H466:H529" si="32">INT(A466)</f>
        <v>28354</v>
      </c>
      <c r="I466">
        <f t="shared" ref="I466:I529" si="33">IF(H466=A466,1,0)</f>
        <v>1</v>
      </c>
    </row>
    <row r="467" spans="1:9" x14ac:dyDescent="0.3">
      <c r="A467" s="1">
        <v>28371</v>
      </c>
      <c r="B467" s="1" t="s">
        <v>29</v>
      </c>
      <c r="C467" s="1" t="s">
        <v>16</v>
      </c>
      <c r="D467" s="1">
        <v>1056.80004882812</v>
      </c>
      <c r="E467" s="1">
        <v>436.20001220703102</v>
      </c>
      <c r="F467" s="1" t="s">
        <v>27</v>
      </c>
      <c r="G467" s="3">
        <f t="shared" ref="G467:G530" si="34">A467-A466</f>
        <v>17</v>
      </c>
      <c r="H467">
        <f t="shared" si="32"/>
        <v>28371</v>
      </c>
      <c r="I467">
        <f t="shared" si="33"/>
        <v>1</v>
      </c>
    </row>
    <row r="468" spans="1:9" x14ac:dyDescent="0.3">
      <c r="A468" s="1">
        <v>28389</v>
      </c>
      <c r="B468" s="1" t="s">
        <v>29</v>
      </c>
      <c r="C468" s="1" t="s">
        <v>16</v>
      </c>
      <c r="D468" s="1">
        <v>1004</v>
      </c>
      <c r="E468" s="1">
        <v>436.20001220703102</v>
      </c>
      <c r="F468" s="1" t="s">
        <v>27</v>
      </c>
      <c r="G468" s="3">
        <f t="shared" si="34"/>
        <v>18</v>
      </c>
      <c r="H468">
        <f t="shared" si="32"/>
        <v>28389</v>
      </c>
      <c r="I468">
        <f t="shared" si="33"/>
        <v>1</v>
      </c>
    </row>
    <row r="469" spans="1:9" x14ac:dyDescent="0.3">
      <c r="A469" s="1">
        <v>28399</v>
      </c>
      <c r="B469" s="1" t="s">
        <v>29</v>
      </c>
      <c r="C469" s="1" t="s">
        <v>16</v>
      </c>
      <c r="D469" s="1">
        <v>976</v>
      </c>
      <c r="E469" s="1">
        <v>436.20001220703102</v>
      </c>
      <c r="F469" s="1" t="s">
        <v>27</v>
      </c>
      <c r="G469" s="3">
        <f t="shared" si="34"/>
        <v>10</v>
      </c>
      <c r="H469">
        <f t="shared" si="32"/>
        <v>28399</v>
      </c>
      <c r="I469">
        <f t="shared" si="33"/>
        <v>1</v>
      </c>
    </row>
    <row r="470" spans="1:9" x14ac:dyDescent="0.3">
      <c r="A470" s="1">
        <v>28419</v>
      </c>
      <c r="B470" s="1" t="s">
        <v>29</v>
      </c>
      <c r="C470" s="1" t="s">
        <v>16</v>
      </c>
      <c r="D470" s="1">
        <v>938.40002441406205</v>
      </c>
      <c r="E470" s="1">
        <v>436.20001220703102</v>
      </c>
      <c r="F470" s="1" t="s">
        <v>27</v>
      </c>
      <c r="G470" s="3">
        <f t="shared" si="34"/>
        <v>20</v>
      </c>
      <c r="H470">
        <f t="shared" si="32"/>
        <v>28419</v>
      </c>
      <c r="I470">
        <f t="shared" si="33"/>
        <v>1</v>
      </c>
    </row>
    <row r="471" spans="1:9" x14ac:dyDescent="0.3">
      <c r="A471" s="1">
        <v>28435</v>
      </c>
      <c r="B471" s="1" t="s">
        <v>29</v>
      </c>
      <c r="C471" s="1" t="s">
        <v>16</v>
      </c>
      <c r="D471" s="1">
        <v>906.40002441406205</v>
      </c>
      <c r="E471" s="1">
        <v>436.20001220703102</v>
      </c>
      <c r="F471" s="1" t="s">
        <v>27</v>
      </c>
      <c r="G471" s="3">
        <f t="shared" si="34"/>
        <v>16</v>
      </c>
      <c r="H471">
        <f t="shared" si="32"/>
        <v>28435</v>
      </c>
      <c r="I471">
        <f t="shared" si="33"/>
        <v>1</v>
      </c>
    </row>
    <row r="472" spans="1:9" x14ac:dyDescent="0.3">
      <c r="A472" s="1">
        <v>28455</v>
      </c>
      <c r="B472" s="1" t="s">
        <v>29</v>
      </c>
      <c r="C472" s="1" t="s">
        <v>16</v>
      </c>
      <c r="D472" s="1">
        <v>890.40002441406205</v>
      </c>
      <c r="E472" s="1">
        <v>436.20001220703102</v>
      </c>
      <c r="F472" s="1" t="s">
        <v>27</v>
      </c>
      <c r="G472" s="3">
        <f t="shared" si="34"/>
        <v>20</v>
      </c>
      <c r="H472">
        <f t="shared" si="32"/>
        <v>28455</v>
      </c>
      <c r="I472">
        <f t="shared" si="33"/>
        <v>1</v>
      </c>
    </row>
    <row r="473" spans="1:9" x14ac:dyDescent="0.3">
      <c r="A473" s="1">
        <v>28471</v>
      </c>
      <c r="B473" s="1" t="s">
        <v>29</v>
      </c>
      <c r="C473" s="1" t="s">
        <v>16</v>
      </c>
      <c r="D473" s="1">
        <v>879.20001220703102</v>
      </c>
      <c r="E473" s="1">
        <v>436.20001220703102</v>
      </c>
      <c r="F473" s="1" t="s">
        <v>27</v>
      </c>
      <c r="G473" s="3">
        <f t="shared" si="34"/>
        <v>16</v>
      </c>
      <c r="H473">
        <f t="shared" si="32"/>
        <v>28471</v>
      </c>
      <c r="I473">
        <f t="shared" si="33"/>
        <v>1</v>
      </c>
    </row>
    <row r="474" spans="1:9" x14ac:dyDescent="0.3">
      <c r="A474" s="1">
        <v>28487</v>
      </c>
      <c r="B474" s="1" t="s">
        <v>29</v>
      </c>
      <c r="C474" s="1" t="s">
        <v>16</v>
      </c>
      <c r="D474" s="1">
        <v>875.20001220703102</v>
      </c>
      <c r="E474" s="1">
        <v>436.20001220703102</v>
      </c>
      <c r="F474" s="1" t="s">
        <v>27</v>
      </c>
      <c r="G474" s="3">
        <f t="shared" si="34"/>
        <v>16</v>
      </c>
      <c r="H474">
        <f t="shared" si="32"/>
        <v>28487</v>
      </c>
      <c r="I474">
        <f t="shared" si="33"/>
        <v>1</v>
      </c>
    </row>
    <row r="475" spans="1:9" x14ac:dyDescent="0.3">
      <c r="A475" s="1">
        <v>28505</v>
      </c>
      <c r="B475" s="1" t="s">
        <v>29</v>
      </c>
      <c r="C475" s="1" t="s">
        <v>16</v>
      </c>
      <c r="D475" s="1">
        <v>872</v>
      </c>
      <c r="E475" s="1">
        <v>437.80001831054602</v>
      </c>
      <c r="F475" s="1" t="s">
        <v>27</v>
      </c>
      <c r="G475" s="3">
        <f t="shared" si="34"/>
        <v>18</v>
      </c>
      <c r="H475">
        <f t="shared" si="32"/>
        <v>28505</v>
      </c>
      <c r="I475">
        <f t="shared" si="33"/>
        <v>1</v>
      </c>
    </row>
    <row r="476" spans="1:9" x14ac:dyDescent="0.3">
      <c r="A476" s="1">
        <v>28514</v>
      </c>
      <c r="B476" s="1" t="s">
        <v>29</v>
      </c>
      <c r="C476" s="1" t="s">
        <v>16</v>
      </c>
      <c r="D476" s="1">
        <v>869.60003662109295</v>
      </c>
      <c r="E476" s="1">
        <v>438.600006103515</v>
      </c>
      <c r="F476" s="1" t="s">
        <v>27</v>
      </c>
      <c r="G476" s="3">
        <f t="shared" si="34"/>
        <v>9</v>
      </c>
      <c r="H476">
        <f t="shared" si="32"/>
        <v>28514</v>
      </c>
      <c r="I476">
        <f t="shared" si="33"/>
        <v>1</v>
      </c>
    </row>
    <row r="477" spans="1:9" x14ac:dyDescent="0.3">
      <c r="A477" s="1">
        <v>28535</v>
      </c>
      <c r="B477" s="1" t="s">
        <v>29</v>
      </c>
      <c r="C477" s="1" t="s">
        <v>16</v>
      </c>
      <c r="D477" s="1">
        <v>868</v>
      </c>
      <c r="E477" s="1">
        <v>440.20001220703102</v>
      </c>
      <c r="F477" s="1" t="s">
        <v>27</v>
      </c>
      <c r="G477" s="3">
        <f t="shared" si="34"/>
        <v>21</v>
      </c>
      <c r="H477">
        <f t="shared" si="32"/>
        <v>28535</v>
      </c>
      <c r="I477">
        <f t="shared" si="33"/>
        <v>1</v>
      </c>
    </row>
    <row r="478" spans="1:9" x14ac:dyDescent="0.3">
      <c r="A478" s="1">
        <v>28549</v>
      </c>
      <c r="B478" s="1" t="s">
        <v>29</v>
      </c>
      <c r="C478" s="1" t="s">
        <v>16</v>
      </c>
      <c r="D478" s="1">
        <v>865.60003662109295</v>
      </c>
      <c r="E478" s="1">
        <v>441</v>
      </c>
      <c r="F478" s="1" t="s">
        <v>27</v>
      </c>
      <c r="G478" s="3">
        <f t="shared" si="34"/>
        <v>14</v>
      </c>
      <c r="H478">
        <f t="shared" si="32"/>
        <v>28549</v>
      </c>
      <c r="I478">
        <f t="shared" si="33"/>
        <v>1</v>
      </c>
    </row>
    <row r="479" spans="1:9" x14ac:dyDescent="0.3">
      <c r="A479" s="1">
        <v>28568</v>
      </c>
      <c r="B479" s="1" t="s">
        <v>29</v>
      </c>
      <c r="C479" s="1" t="s">
        <v>16</v>
      </c>
      <c r="D479" s="1">
        <v>863.20001220703102</v>
      </c>
      <c r="E479" s="1">
        <v>442.60006713867102</v>
      </c>
      <c r="F479" s="1" t="s">
        <v>27</v>
      </c>
      <c r="G479" s="3">
        <f t="shared" si="34"/>
        <v>19</v>
      </c>
      <c r="H479">
        <f t="shared" si="32"/>
        <v>28568</v>
      </c>
      <c r="I479">
        <f t="shared" si="33"/>
        <v>1</v>
      </c>
    </row>
    <row r="480" spans="1:9" x14ac:dyDescent="0.3">
      <c r="A480" s="1">
        <v>28586</v>
      </c>
      <c r="B480" s="1" t="s">
        <v>29</v>
      </c>
      <c r="C480" s="1" t="s">
        <v>16</v>
      </c>
      <c r="D480" s="1">
        <v>860.79998779296795</v>
      </c>
      <c r="E480" s="1">
        <v>445.80001831054602</v>
      </c>
      <c r="F480" s="1" t="s">
        <v>27</v>
      </c>
      <c r="G480" s="3">
        <f t="shared" si="34"/>
        <v>18</v>
      </c>
      <c r="H480">
        <f t="shared" si="32"/>
        <v>28586</v>
      </c>
      <c r="I480">
        <f t="shared" si="33"/>
        <v>1</v>
      </c>
    </row>
    <row r="481" spans="1:9" x14ac:dyDescent="0.3">
      <c r="A481" s="1">
        <v>28597</v>
      </c>
      <c r="B481" s="1" t="s">
        <v>29</v>
      </c>
      <c r="C481" s="1" t="s">
        <v>16</v>
      </c>
      <c r="D481" s="1">
        <v>857.60003662109295</v>
      </c>
      <c r="E481" s="1">
        <v>449</v>
      </c>
      <c r="F481" s="1" t="s">
        <v>27</v>
      </c>
      <c r="G481" s="3">
        <f t="shared" si="34"/>
        <v>11</v>
      </c>
      <c r="H481">
        <f t="shared" si="32"/>
        <v>28597</v>
      </c>
      <c r="I481">
        <f t="shared" si="33"/>
        <v>1</v>
      </c>
    </row>
    <row r="482" spans="1:9" x14ac:dyDescent="0.3">
      <c r="A482" s="1">
        <v>28622</v>
      </c>
      <c r="B482" s="1" t="s">
        <v>29</v>
      </c>
      <c r="C482" s="1" t="s">
        <v>16</v>
      </c>
      <c r="D482" s="1">
        <v>844</v>
      </c>
      <c r="E482" s="1">
        <v>461.80001831054602</v>
      </c>
      <c r="F482" s="1" t="s">
        <v>27</v>
      </c>
      <c r="G482" s="3">
        <f t="shared" si="34"/>
        <v>25</v>
      </c>
      <c r="H482">
        <f t="shared" si="32"/>
        <v>28622</v>
      </c>
      <c r="I482">
        <f t="shared" si="33"/>
        <v>1</v>
      </c>
    </row>
    <row r="483" spans="1:9" x14ac:dyDescent="0.3">
      <c r="A483" s="1">
        <v>28635</v>
      </c>
      <c r="B483" s="1" t="s">
        <v>29</v>
      </c>
      <c r="C483" s="1" t="s">
        <v>16</v>
      </c>
      <c r="D483" s="1">
        <v>838.40002441406205</v>
      </c>
      <c r="E483" s="1">
        <v>467.39999389648398</v>
      </c>
      <c r="F483" s="1" t="s">
        <v>27</v>
      </c>
      <c r="G483" s="3">
        <f t="shared" si="34"/>
        <v>13</v>
      </c>
      <c r="H483">
        <f t="shared" si="32"/>
        <v>28635</v>
      </c>
      <c r="I483">
        <f t="shared" si="33"/>
        <v>1</v>
      </c>
    </row>
    <row r="484" spans="1:9" x14ac:dyDescent="0.3">
      <c r="A484" s="1">
        <v>28650</v>
      </c>
      <c r="B484" s="1" t="s">
        <v>29</v>
      </c>
      <c r="C484" s="1" t="s">
        <v>16</v>
      </c>
      <c r="D484" s="1">
        <v>831.20001220703102</v>
      </c>
      <c r="E484" s="1">
        <v>473.80001831054602</v>
      </c>
      <c r="F484" s="1" t="s">
        <v>27</v>
      </c>
      <c r="G484" s="3">
        <f t="shared" si="34"/>
        <v>15</v>
      </c>
      <c r="H484">
        <f t="shared" si="32"/>
        <v>28650</v>
      </c>
      <c r="I484">
        <f t="shared" si="33"/>
        <v>1</v>
      </c>
    </row>
    <row r="485" spans="1:9" x14ac:dyDescent="0.3">
      <c r="A485" s="1">
        <v>28670</v>
      </c>
      <c r="B485" s="1" t="s">
        <v>29</v>
      </c>
      <c r="C485" s="1" t="s">
        <v>16</v>
      </c>
      <c r="D485" s="1">
        <v>823.20001220703102</v>
      </c>
      <c r="E485" s="1">
        <v>479.39999389648398</v>
      </c>
      <c r="F485" s="1" t="s">
        <v>27</v>
      </c>
      <c r="G485" s="3">
        <f t="shared" si="34"/>
        <v>20</v>
      </c>
      <c r="H485">
        <f t="shared" si="32"/>
        <v>28670</v>
      </c>
      <c r="I485">
        <f t="shared" si="33"/>
        <v>1</v>
      </c>
    </row>
    <row r="486" spans="1:9" x14ac:dyDescent="0.3">
      <c r="A486" s="1">
        <v>28686</v>
      </c>
      <c r="B486" s="1" t="s">
        <v>29</v>
      </c>
      <c r="C486" s="1" t="s">
        <v>16</v>
      </c>
      <c r="D486" s="1">
        <v>814.40002441406205</v>
      </c>
      <c r="E486" s="1">
        <v>484.20001220703102</v>
      </c>
      <c r="F486" s="1" t="s">
        <v>27</v>
      </c>
      <c r="G486" s="3">
        <f t="shared" si="34"/>
        <v>16</v>
      </c>
      <c r="H486">
        <f t="shared" si="32"/>
        <v>28686</v>
      </c>
      <c r="I486">
        <f t="shared" si="33"/>
        <v>1</v>
      </c>
    </row>
    <row r="487" spans="1:9" x14ac:dyDescent="0.3">
      <c r="A487" s="1">
        <v>28705</v>
      </c>
      <c r="B487" s="1" t="s">
        <v>29</v>
      </c>
      <c r="C487" s="1" t="s">
        <v>16</v>
      </c>
      <c r="D487" s="1">
        <v>806.40002441406205</v>
      </c>
      <c r="E487" s="1">
        <v>488.20001220703102</v>
      </c>
      <c r="F487" s="1" t="s">
        <v>27</v>
      </c>
      <c r="G487" s="3">
        <f t="shared" si="34"/>
        <v>19</v>
      </c>
      <c r="H487">
        <f t="shared" si="32"/>
        <v>28705</v>
      </c>
      <c r="I487">
        <f t="shared" si="33"/>
        <v>1</v>
      </c>
    </row>
    <row r="488" spans="1:9" x14ac:dyDescent="0.3">
      <c r="A488" s="1">
        <v>28721</v>
      </c>
      <c r="B488" s="1" t="s">
        <v>29</v>
      </c>
      <c r="C488" s="1" t="s">
        <v>16</v>
      </c>
      <c r="D488" s="1">
        <v>800</v>
      </c>
      <c r="E488" s="1">
        <v>491.39999389648398</v>
      </c>
      <c r="F488" s="1" t="s">
        <v>27</v>
      </c>
      <c r="G488" s="3">
        <f t="shared" si="34"/>
        <v>16</v>
      </c>
      <c r="H488">
        <f t="shared" si="32"/>
        <v>28721</v>
      </c>
      <c r="I488">
        <f t="shared" si="33"/>
        <v>1</v>
      </c>
    </row>
    <row r="489" spans="1:9" x14ac:dyDescent="0.3">
      <c r="A489" s="1">
        <v>28739</v>
      </c>
      <c r="B489" s="1" t="s">
        <v>29</v>
      </c>
      <c r="C489" s="1" t="s">
        <v>16</v>
      </c>
      <c r="D489" s="1">
        <v>795.20001220703102</v>
      </c>
      <c r="E489" s="1">
        <v>492.20001220703102</v>
      </c>
      <c r="F489" s="1" t="s">
        <v>27</v>
      </c>
      <c r="G489" s="3">
        <f t="shared" si="34"/>
        <v>18</v>
      </c>
      <c r="H489">
        <f t="shared" si="32"/>
        <v>28739</v>
      </c>
      <c r="I489">
        <f t="shared" si="33"/>
        <v>1</v>
      </c>
    </row>
    <row r="490" spans="1:9" x14ac:dyDescent="0.3">
      <c r="A490" s="1">
        <v>28750</v>
      </c>
      <c r="B490" s="1" t="s">
        <v>29</v>
      </c>
      <c r="C490" s="1" t="s">
        <v>16</v>
      </c>
      <c r="D490" s="1">
        <v>792</v>
      </c>
      <c r="E490" s="1">
        <v>492.20001220703102</v>
      </c>
      <c r="F490" s="1" t="s">
        <v>27</v>
      </c>
      <c r="G490" s="3">
        <f t="shared" si="34"/>
        <v>11</v>
      </c>
      <c r="H490">
        <f t="shared" si="32"/>
        <v>28750</v>
      </c>
      <c r="I490">
        <f t="shared" si="33"/>
        <v>1</v>
      </c>
    </row>
    <row r="491" spans="1:9" x14ac:dyDescent="0.3">
      <c r="A491" s="1">
        <v>28770</v>
      </c>
      <c r="B491" s="1" t="s">
        <v>29</v>
      </c>
      <c r="C491" s="1" t="s">
        <v>16</v>
      </c>
      <c r="D491" s="1">
        <v>787.20001220703102</v>
      </c>
      <c r="E491" s="1">
        <v>492.20001220703102</v>
      </c>
      <c r="F491" s="1" t="s">
        <v>27</v>
      </c>
      <c r="G491" s="3">
        <f t="shared" si="34"/>
        <v>20</v>
      </c>
      <c r="H491">
        <f t="shared" si="32"/>
        <v>28770</v>
      </c>
      <c r="I491">
        <f t="shared" si="33"/>
        <v>1</v>
      </c>
    </row>
    <row r="492" spans="1:9" x14ac:dyDescent="0.3">
      <c r="A492" s="1">
        <v>28785</v>
      </c>
      <c r="B492" s="1" t="s">
        <v>29</v>
      </c>
      <c r="C492" s="1" t="s">
        <v>16</v>
      </c>
      <c r="D492" s="1">
        <v>783.20001220703102</v>
      </c>
      <c r="E492" s="1">
        <v>491.39999389648398</v>
      </c>
      <c r="F492" s="1" t="s">
        <v>27</v>
      </c>
      <c r="G492" s="3">
        <f t="shared" si="34"/>
        <v>15</v>
      </c>
      <c r="H492">
        <f t="shared" si="32"/>
        <v>28785</v>
      </c>
      <c r="I492">
        <f t="shared" si="33"/>
        <v>1</v>
      </c>
    </row>
    <row r="493" spans="1:9" x14ac:dyDescent="0.3">
      <c r="A493" s="1">
        <v>28802</v>
      </c>
      <c r="B493" s="1" t="s">
        <v>29</v>
      </c>
      <c r="C493" s="1" t="s">
        <v>16</v>
      </c>
      <c r="D493" s="1">
        <v>781.60003662109295</v>
      </c>
      <c r="E493" s="1">
        <v>491.39999389648398</v>
      </c>
      <c r="F493" s="1" t="s">
        <v>27</v>
      </c>
      <c r="G493" s="3">
        <f t="shared" si="34"/>
        <v>17</v>
      </c>
      <c r="H493">
        <f t="shared" si="32"/>
        <v>28802</v>
      </c>
      <c r="I493">
        <f t="shared" si="33"/>
        <v>1</v>
      </c>
    </row>
    <row r="494" spans="1:9" x14ac:dyDescent="0.3">
      <c r="A494" s="1">
        <v>28820</v>
      </c>
      <c r="B494" s="1" t="s">
        <v>29</v>
      </c>
      <c r="C494" s="1" t="s">
        <v>16</v>
      </c>
      <c r="D494" s="1">
        <v>778.40002441406205</v>
      </c>
      <c r="E494" s="1">
        <v>491.39999389648398</v>
      </c>
      <c r="F494" s="1" t="s">
        <v>27</v>
      </c>
      <c r="G494" s="3">
        <f t="shared" si="34"/>
        <v>18</v>
      </c>
      <c r="H494">
        <f t="shared" si="32"/>
        <v>28820</v>
      </c>
      <c r="I494">
        <f t="shared" si="33"/>
        <v>1</v>
      </c>
    </row>
    <row r="495" spans="1:9" x14ac:dyDescent="0.3">
      <c r="A495" s="1">
        <v>28830</v>
      </c>
      <c r="B495" s="1" t="s">
        <v>29</v>
      </c>
      <c r="C495" s="1" t="s">
        <v>16</v>
      </c>
      <c r="D495" s="1">
        <v>776.79998779296795</v>
      </c>
      <c r="E495" s="1">
        <v>491.39999389648398</v>
      </c>
      <c r="F495" s="1" t="s">
        <v>27</v>
      </c>
      <c r="G495" s="3">
        <f t="shared" si="34"/>
        <v>10</v>
      </c>
      <c r="H495">
        <f t="shared" si="32"/>
        <v>28830</v>
      </c>
      <c r="I495">
        <f t="shared" si="33"/>
        <v>1</v>
      </c>
    </row>
    <row r="496" spans="1:9" x14ac:dyDescent="0.3">
      <c r="A496" s="1">
        <v>28849</v>
      </c>
      <c r="B496" s="1" t="s">
        <v>29</v>
      </c>
      <c r="C496" s="1" t="s">
        <v>16</v>
      </c>
      <c r="D496" s="1">
        <v>775.20001220703102</v>
      </c>
      <c r="E496" s="1">
        <v>491.39999389648398</v>
      </c>
      <c r="F496" s="1" t="s">
        <v>27</v>
      </c>
      <c r="G496" s="3">
        <f t="shared" si="34"/>
        <v>19</v>
      </c>
      <c r="H496">
        <f t="shared" si="32"/>
        <v>28849</v>
      </c>
      <c r="I496">
        <f t="shared" si="33"/>
        <v>1</v>
      </c>
    </row>
    <row r="497" spans="1:9" x14ac:dyDescent="0.3">
      <c r="A497" s="1">
        <v>28867</v>
      </c>
      <c r="B497" s="1" t="s">
        <v>29</v>
      </c>
      <c r="C497" s="1" t="s">
        <v>16</v>
      </c>
      <c r="D497" s="1">
        <v>772.79998779296795</v>
      </c>
      <c r="E497" s="1">
        <v>491.39999389648398</v>
      </c>
      <c r="F497" s="1" t="s">
        <v>27</v>
      </c>
      <c r="G497" s="3">
        <f t="shared" si="34"/>
        <v>18</v>
      </c>
      <c r="H497">
        <f t="shared" si="32"/>
        <v>28867</v>
      </c>
      <c r="I497">
        <f t="shared" si="33"/>
        <v>1</v>
      </c>
    </row>
    <row r="498" spans="1:9" x14ac:dyDescent="0.3">
      <c r="A498" s="1">
        <v>28885</v>
      </c>
      <c r="B498" s="1" t="s">
        <v>29</v>
      </c>
      <c r="C498" s="1" t="s">
        <v>16</v>
      </c>
      <c r="D498" s="1">
        <v>769.60003662109295</v>
      </c>
      <c r="E498" s="1">
        <v>490.60006713867102</v>
      </c>
      <c r="F498" s="1" t="s">
        <v>27</v>
      </c>
      <c r="G498" s="3">
        <f t="shared" si="34"/>
        <v>18</v>
      </c>
      <c r="H498">
        <f t="shared" si="32"/>
        <v>28885</v>
      </c>
      <c r="I498">
        <f t="shared" si="33"/>
        <v>1</v>
      </c>
    </row>
    <row r="499" spans="1:9" x14ac:dyDescent="0.3">
      <c r="A499" s="1">
        <v>28901</v>
      </c>
      <c r="B499" s="1" t="s">
        <v>29</v>
      </c>
      <c r="C499" s="1" t="s">
        <v>16</v>
      </c>
      <c r="D499" s="1">
        <v>766.40002441406205</v>
      </c>
      <c r="E499" s="1">
        <v>489</v>
      </c>
      <c r="F499" s="1" t="s">
        <v>27</v>
      </c>
      <c r="G499" s="3">
        <f t="shared" si="34"/>
        <v>16</v>
      </c>
      <c r="H499">
        <f t="shared" si="32"/>
        <v>28901</v>
      </c>
      <c r="I499">
        <f t="shared" si="33"/>
        <v>1</v>
      </c>
    </row>
    <row r="500" spans="1:9" x14ac:dyDescent="0.3">
      <c r="A500" s="1">
        <v>28920</v>
      </c>
      <c r="B500" s="1" t="s">
        <v>29</v>
      </c>
      <c r="C500" s="1" t="s">
        <v>16</v>
      </c>
      <c r="D500" s="1">
        <v>761.60003662109295</v>
      </c>
      <c r="E500" s="1">
        <v>488.20001220703102</v>
      </c>
      <c r="F500" s="1" t="s">
        <v>27</v>
      </c>
      <c r="G500" s="3">
        <f t="shared" si="34"/>
        <v>19</v>
      </c>
      <c r="H500">
        <f t="shared" si="32"/>
        <v>28920</v>
      </c>
      <c r="I500">
        <f t="shared" si="33"/>
        <v>1</v>
      </c>
    </row>
    <row r="501" spans="1:9" x14ac:dyDescent="0.3">
      <c r="A501" s="1">
        <v>28936</v>
      </c>
      <c r="B501" s="1" t="s">
        <v>29</v>
      </c>
      <c r="C501" s="1" t="s">
        <v>16</v>
      </c>
      <c r="D501" s="1">
        <v>757.60003662109295</v>
      </c>
      <c r="E501" s="1">
        <v>486.60006713867102</v>
      </c>
      <c r="F501" s="1" t="s">
        <v>27</v>
      </c>
      <c r="G501" s="3">
        <f t="shared" si="34"/>
        <v>16</v>
      </c>
      <c r="H501">
        <f t="shared" si="32"/>
        <v>28936</v>
      </c>
      <c r="I501">
        <f t="shared" si="33"/>
        <v>1</v>
      </c>
    </row>
    <row r="502" spans="1:9" x14ac:dyDescent="0.3">
      <c r="A502" s="1">
        <v>28955</v>
      </c>
      <c r="B502" s="1" t="s">
        <v>29</v>
      </c>
      <c r="C502" s="1" t="s">
        <v>16</v>
      </c>
      <c r="D502" s="1">
        <v>752.79998779296795</v>
      </c>
      <c r="E502" s="1">
        <v>484.20001220703102</v>
      </c>
      <c r="F502" s="1" t="s">
        <v>27</v>
      </c>
      <c r="G502" s="3">
        <f t="shared" si="34"/>
        <v>19</v>
      </c>
      <c r="H502">
        <f t="shared" si="32"/>
        <v>28955</v>
      </c>
      <c r="I502">
        <f t="shared" si="33"/>
        <v>1</v>
      </c>
    </row>
    <row r="503" spans="1:9" x14ac:dyDescent="0.3">
      <c r="A503" s="1">
        <v>28963</v>
      </c>
      <c r="B503" s="1" t="s">
        <v>29</v>
      </c>
      <c r="C503" s="1" t="s">
        <v>16</v>
      </c>
      <c r="D503" s="1">
        <v>751.20001220703102</v>
      </c>
      <c r="E503" s="1">
        <v>484.20001220703102</v>
      </c>
      <c r="F503" s="1" t="s">
        <v>27</v>
      </c>
      <c r="G503" s="3">
        <f t="shared" si="34"/>
        <v>8</v>
      </c>
      <c r="H503">
        <f t="shared" si="32"/>
        <v>28963</v>
      </c>
      <c r="I503">
        <f t="shared" si="33"/>
        <v>1</v>
      </c>
    </row>
    <row r="504" spans="1:9" x14ac:dyDescent="0.3">
      <c r="A504" s="1">
        <v>28985</v>
      </c>
      <c r="B504" s="1" t="s">
        <v>29</v>
      </c>
      <c r="C504" s="1" t="s">
        <v>16</v>
      </c>
      <c r="D504" s="1">
        <v>746.40002441406205</v>
      </c>
      <c r="E504" s="1">
        <v>483.39999389648398</v>
      </c>
      <c r="F504" s="1" t="s">
        <v>27</v>
      </c>
      <c r="G504" s="3">
        <f t="shared" si="34"/>
        <v>22</v>
      </c>
      <c r="H504">
        <f t="shared" si="32"/>
        <v>28985</v>
      </c>
      <c r="I504">
        <f t="shared" si="33"/>
        <v>1</v>
      </c>
    </row>
    <row r="505" spans="1:9" x14ac:dyDescent="0.3">
      <c r="A505" s="1">
        <v>29000</v>
      </c>
      <c r="B505" s="1" t="s">
        <v>29</v>
      </c>
      <c r="C505" s="1" t="s">
        <v>16</v>
      </c>
      <c r="D505" s="1">
        <v>743.20001220703102</v>
      </c>
      <c r="E505" s="1">
        <v>483.39999389648398</v>
      </c>
      <c r="F505" s="1" t="s">
        <v>27</v>
      </c>
      <c r="G505" s="3">
        <f t="shared" si="34"/>
        <v>15</v>
      </c>
      <c r="H505">
        <f t="shared" si="32"/>
        <v>29000</v>
      </c>
      <c r="I505">
        <f t="shared" si="33"/>
        <v>1</v>
      </c>
    </row>
    <row r="506" spans="1:9" x14ac:dyDescent="0.3">
      <c r="A506" s="1">
        <v>29016</v>
      </c>
      <c r="B506" s="1" t="s">
        <v>29</v>
      </c>
      <c r="C506" s="1" t="s">
        <v>16</v>
      </c>
      <c r="D506" s="1">
        <v>740</v>
      </c>
      <c r="E506" s="1">
        <v>482.60006713867102</v>
      </c>
      <c r="F506" s="1" t="s">
        <v>27</v>
      </c>
      <c r="G506" s="3">
        <f t="shared" si="34"/>
        <v>16</v>
      </c>
      <c r="H506">
        <f t="shared" si="32"/>
        <v>29016</v>
      </c>
      <c r="I506">
        <f t="shared" si="33"/>
        <v>1</v>
      </c>
    </row>
    <row r="507" spans="1:9" x14ac:dyDescent="0.3">
      <c r="A507" s="1">
        <v>29036</v>
      </c>
      <c r="B507" s="1" t="s">
        <v>29</v>
      </c>
      <c r="C507" s="1" t="s">
        <v>16</v>
      </c>
      <c r="D507" s="1">
        <v>736.79998779296795</v>
      </c>
      <c r="E507" s="1">
        <v>482.60006713867102</v>
      </c>
      <c r="F507" s="1" t="s">
        <v>27</v>
      </c>
      <c r="G507" s="3">
        <f t="shared" si="34"/>
        <v>20</v>
      </c>
      <c r="H507">
        <f t="shared" si="32"/>
        <v>29036</v>
      </c>
      <c r="I507">
        <f t="shared" si="33"/>
        <v>1</v>
      </c>
    </row>
    <row r="508" spans="1:9" x14ac:dyDescent="0.3">
      <c r="A508" s="1">
        <v>29052</v>
      </c>
      <c r="B508" s="1" t="s">
        <v>29</v>
      </c>
      <c r="C508" s="1" t="s">
        <v>16</v>
      </c>
      <c r="D508" s="1">
        <v>734.40002441406205</v>
      </c>
      <c r="E508" s="1">
        <v>481.80001831054602</v>
      </c>
      <c r="F508" s="1" t="s">
        <v>27</v>
      </c>
      <c r="G508" s="3">
        <f t="shared" si="34"/>
        <v>16</v>
      </c>
      <c r="H508">
        <f t="shared" si="32"/>
        <v>29052</v>
      </c>
      <c r="I508">
        <f t="shared" si="33"/>
        <v>1</v>
      </c>
    </row>
    <row r="509" spans="1:9" x14ac:dyDescent="0.3">
      <c r="A509" s="1">
        <v>29070</v>
      </c>
      <c r="B509" s="1" t="s">
        <v>29</v>
      </c>
      <c r="C509" s="1" t="s">
        <v>16</v>
      </c>
      <c r="D509" s="1">
        <v>732</v>
      </c>
      <c r="E509" s="1">
        <v>481.80001831054602</v>
      </c>
      <c r="F509" s="1" t="s">
        <v>27</v>
      </c>
      <c r="G509" s="3">
        <f t="shared" si="34"/>
        <v>18</v>
      </c>
      <c r="H509">
        <f t="shared" si="32"/>
        <v>29070</v>
      </c>
      <c r="I509">
        <f t="shared" si="33"/>
        <v>1</v>
      </c>
    </row>
    <row r="510" spans="1:9" x14ac:dyDescent="0.3">
      <c r="A510" s="1">
        <v>29088</v>
      </c>
      <c r="B510" s="1" t="s">
        <v>29</v>
      </c>
      <c r="C510" s="1" t="s">
        <v>16</v>
      </c>
      <c r="D510" s="1">
        <v>729.60003662109295</v>
      </c>
      <c r="E510" s="1">
        <v>481.80001831054602</v>
      </c>
      <c r="F510" s="1" t="s">
        <v>27</v>
      </c>
      <c r="G510" s="3">
        <f t="shared" si="34"/>
        <v>18</v>
      </c>
      <c r="H510">
        <f t="shared" si="32"/>
        <v>29088</v>
      </c>
      <c r="I510">
        <f t="shared" si="33"/>
        <v>1</v>
      </c>
    </row>
    <row r="511" spans="1:9" x14ac:dyDescent="0.3">
      <c r="A511" s="1">
        <v>29100</v>
      </c>
      <c r="B511" s="1" t="s">
        <v>29</v>
      </c>
      <c r="C511" s="1" t="s">
        <v>16</v>
      </c>
      <c r="D511" s="1">
        <v>727.20001220703102</v>
      </c>
      <c r="E511" s="1">
        <v>481.80001831054602</v>
      </c>
      <c r="F511" s="1" t="s">
        <v>27</v>
      </c>
      <c r="G511" s="3">
        <f t="shared" si="34"/>
        <v>12</v>
      </c>
      <c r="H511">
        <f t="shared" si="32"/>
        <v>29100</v>
      </c>
      <c r="I511">
        <f t="shared" si="33"/>
        <v>1</v>
      </c>
    </row>
    <row r="512" spans="1:9" x14ac:dyDescent="0.3">
      <c r="A512" s="1">
        <v>29116</v>
      </c>
      <c r="B512" s="1" t="s">
        <v>29</v>
      </c>
      <c r="C512" s="1" t="s">
        <v>16</v>
      </c>
      <c r="D512" s="1">
        <v>724.79998779296795</v>
      </c>
      <c r="E512" s="1">
        <v>481.80001831054602</v>
      </c>
      <c r="F512" s="1" t="s">
        <v>27</v>
      </c>
      <c r="G512" s="3">
        <f t="shared" si="34"/>
        <v>16</v>
      </c>
      <c r="H512">
        <f t="shared" si="32"/>
        <v>29116</v>
      </c>
      <c r="I512">
        <f t="shared" si="33"/>
        <v>1</v>
      </c>
    </row>
    <row r="513" spans="1:9" x14ac:dyDescent="0.3">
      <c r="A513" s="1">
        <v>29135</v>
      </c>
      <c r="B513" s="1" t="s">
        <v>29</v>
      </c>
      <c r="C513" s="1" t="s">
        <v>16</v>
      </c>
      <c r="D513" s="1">
        <v>723.20001220703102</v>
      </c>
      <c r="E513" s="1">
        <v>481.80001831054602</v>
      </c>
      <c r="F513" s="1" t="s">
        <v>27</v>
      </c>
      <c r="G513" s="3">
        <f t="shared" si="34"/>
        <v>19</v>
      </c>
      <c r="H513">
        <f t="shared" si="32"/>
        <v>29135</v>
      </c>
      <c r="I513">
        <f t="shared" si="33"/>
        <v>1</v>
      </c>
    </row>
    <row r="514" spans="1:9" x14ac:dyDescent="0.3">
      <c r="A514" s="1">
        <v>29155</v>
      </c>
      <c r="B514" s="1" t="s">
        <v>29</v>
      </c>
      <c r="C514" s="1" t="s">
        <v>16</v>
      </c>
      <c r="D514" s="1">
        <v>720.79998779296795</v>
      </c>
      <c r="E514" s="1">
        <v>481.80001831054602</v>
      </c>
      <c r="F514" s="1" t="s">
        <v>27</v>
      </c>
      <c r="G514" s="3">
        <f t="shared" si="34"/>
        <v>20</v>
      </c>
      <c r="H514">
        <f t="shared" si="32"/>
        <v>29155</v>
      </c>
      <c r="I514">
        <f t="shared" si="33"/>
        <v>1</v>
      </c>
    </row>
    <row r="515" spans="1:9" x14ac:dyDescent="0.3">
      <c r="A515" s="1">
        <v>29171</v>
      </c>
      <c r="B515" s="1" t="s">
        <v>29</v>
      </c>
      <c r="C515" s="1" t="s">
        <v>16</v>
      </c>
      <c r="D515" s="1">
        <v>718.40002441406205</v>
      </c>
      <c r="E515" s="1">
        <v>481.80001831054602</v>
      </c>
      <c r="F515" s="1" t="s">
        <v>27</v>
      </c>
      <c r="G515" s="3">
        <f t="shared" si="34"/>
        <v>16</v>
      </c>
      <c r="H515">
        <f t="shared" si="32"/>
        <v>29171</v>
      </c>
      <c r="I515">
        <f t="shared" si="33"/>
        <v>1</v>
      </c>
    </row>
    <row r="516" spans="1:9" x14ac:dyDescent="0.3">
      <c r="A516" s="1">
        <v>29187</v>
      </c>
      <c r="B516" s="1" t="s">
        <v>29</v>
      </c>
      <c r="C516" s="1" t="s">
        <v>16</v>
      </c>
      <c r="D516" s="1">
        <v>716.79998779296795</v>
      </c>
      <c r="E516" s="1">
        <v>481.80001831054602</v>
      </c>
      <c r="F516" s="1" t="s">
        <v>27</v>
      </c>
      <c r="G516" s="3">
        <f t="shared" si="34"/>
        <v>16</v>
      </c>
      <c r="H516">
        <f t="shared" si="32"/>
        <v>29187</v>
      </c>
      <c r="I516">
        <f t="shared" si="33"/>
        <v>1</v>
      </c>
    </row>
    <row r="517" spans="1:9" x14ac:dyDescent="0.3">
      <c r="A517" s="1">
        <v>29200</v>
      </c>
      <c r="B517" s="1" t="s">
        <v>29</v>
      </c>
      <c r="C517" s="1" t="s">
        <v>16</v>
      </c>
      <c r="D517" s="1">
        <v>715.20001220703102</v>
      </c>
      <c r="E517" s="1">
        <v>481.80001831054602</v>
      </c>
      <c r="F517" s="1" t="s">
        <v>27</v>
      </c>
      <c r="G517" s="3">
        <f t="shared" si="34"/>
        <v>13</v>
      </c>
      <c r="H517">
        <f t="shared" si="32"/>
        <v>29200</v>
      </c>
      <c r="I517">
        <f t="shared" si="33"/>
        <v>1</v>
      </c>
    </row>
    <row r="518" spans="1:9" x14ac:dyDescent="0.3">
      <c r="A518" s="1">
        <v>29215</v>
      </c>
      <c r="B518" s="1" t="s">
        <v>29</v>
      </c>
      <c r="C518" s="1" t="s">
        <v>16</v>
      </c>
      <c r="D518" s="1">
        <v>713.60003662109295</v>
      </c>
      <c r="E518" s="1">
        <v>481.80001831054602</v>
      </c>
      <c r="F518" s="1" t="s">
        <v>27</v>
      </c>
      <c r="G518" s="3">
        <f t="shared" si="34"/>
        <v>15</v>
      </c>
      <c r="H518">
        <f t="shared" si="32"/>
        <v>29215</v>
      </c>
      <c r="I518">
        <f t="shared" si="33"/>
        <v>1</v>
      </c>
    </row>
    <row r="519" spans="1:9" x14ac:dyDescent="0.3">
      <c r="A519" s="1">
        <v>29232</v>
      </c>
      <c r="B519" s="1" t="s">
        <v>29</v>
      </c>
      <c r="C519" s="1" t="s">
        <v>16</v>
      </c>
      <c r="D519" s="1">
        <v>711.20001220703102</v>
      </c>
      <c r="E519" s="1">
        <v>481.80001831054602</v>
      </c>
      <c r="F519" s="1" t="s">
        <v>27</v>
      </c>
      <c r="G519" s="3">
        <f t="shared" si="34"/>
        <v>17</v>
      </c>
      <c r="H519">
        <f t="shared" si="32"/>
        <v>29232</v>
      </c>
      <c r="I519">
        <f t="shared" si="33"/>
        <v>1</v>
      </c>
    </row>
    <row r="520" spans="1:9" x14ac:dyDescent="0.3">
      <c r="A520" s="1">
        <v>29252</v>
      </c>
      <c r="B520" s="1" t="s">
        <v>29</v>
      </c>
      <c r="C520" s="1" t="s">
        <v>16</v>
      </c>
      <c r="D520" s="1">
        <v>708.79998779296795</v>
      </c>
      <c r="E520" s="1">
        <v>481.80001831054602</v>
      </c>
      <c r="F520" s="1" t="s">
        <v>27</v>
      </c>
      <c r="G520" s="3">
        <f t="shared" si="34"/>
        <v>20</v>
      </c>
      <c r="H520">
        <f t="shared" si="32"/>
        <v>29252</v>
      </c>
      <c r="I520">
        <f t="shared" si="33"/>
        <v>1</v>
      </c>
    </row>
    <row r="521" spans="1:9" x14ac:dyDescent="0.3">
      <c r="A521" s="1">
        <v>29268</v>
      </c>
      <c r="B521" s="1" t="s">
        <v>29</v>
      </c>
      <c r="C521" s="1" t="s">
        <v>16</v>
      </c>
      <c r="D521" s="1">
        <v>707.20001220703102</v>
      </c>
      <c r="E521" s="1">
        <v>481.80001831054602</v>
      </c>
      <c r="F521" s="1" t="s">
        <v>27</v>
      </c>
      <c r="G521" s="3">
        <f t="shared" si="34"/>
        <v>16</v>
      </c>
      <c r="H521">
        <f t="shared" si="32"/>
        <v>29268</v>
      </c>
      <c r="I521">
        <f t="shared" si="33"/>
        <v>1</v>
      </c>
    </row>
    <row r="522" spans="1:9" x14ac:dyDescent="0.3">
      <c r="A522" s="1">
        <v>29285</v>
      </c>
      <c r="B522" s="1" t="s">
        <v>29</v>
      </c>
      <c r="C522" s="1" t="s">
        <v>16</v>
      </c>
      <c r="D522" s="1">
        <v>704.79998779296795</v>
      </c>
      <c r="E522" s="1">
        <v>481.80001831054602</v>
      </c>
      <c r="F522" s="1" t="s">
        <v>27</v>
      </c>
      <c r="G522" s="3">
        <f t="shared" si="34"/>
        <v>17</v>
      </c>
      <c r="H522">
        <f t="shared" si="32"/>
        <v>29285</v>
      </c>
      <c r="I522">
        <f t="shared" si="33"/>
        <v>1</v>
      </c>
    </row>
    <row r="523" spans="1:9" x14ac:dyDescent="0.3">
      <c r="A523" s="1">
        <v>29303</v>
      </c>
      <c r="B523" s="1" t="s">
        <v>29</v>
      </c>
      <c r="C523" s="1" t="s">
        <v>16</v>
      </c>
      <c r="D523" s="1">
        <v>702.40002441406205</v>
      </c>
      <c r="E523" s="1">
        <v>481.80001831054602</v>
      </c>
      <c r="F523" s="1" t="s">
        <v>27</v>
      </c>
      <c r="G523" s="3">
        <f t="shared" si="34"/>
        <v>18</v>
      </c>
      <c r="H523">
        <f t="shared" si="32"/>
        <v>29303</v>
      </c>
      <c r="I523">
        <f t="shared" si="33"/>
        <v>1</v>
      </c>
    </row>
    <row r="524" spans="1:9" x14ac:dyDescent="0.3">
      <c r="A524" s="1">
        <v>29321</v>
      </c>
      <c r="B524" s="1" t="s">
        <v>29</v>
      </c>
      <c r="C524" s="1" t="s">
        <v>16</v>
      </c>
      <c r="D524" s="1">
        <v>700.79998779296795</v>
      </c>
      <c r="E524" s="1">
        <v>481.80001831054602</v>
      </c>
      <c r="F524" s="1" t="s">
        <v>27</v>
      </c>
      <c r="G524" s="3">
        <f t="shared" si="34"/>
        <v>18</v>
      </c>
      <c r="H524">
        <f t="shared" si="32"/>
        <v>29321</v>
      </c>
      <c r="I524">
        <f t="shared" si="33"/>
        <v>1</v>
      </c>
    </row>
    <row r="525" spans="1:9" x14ac:dyDescent="0.3">
      <c r="A525" s="1">
        <v>29330</v>
      </c>
      <c r="B525" s="1" t="s">
        <v>29</v>
      </c>
      <c r="C525" s="1" t="s">
        <v>16</v>
      </c>
      <c r="D525" s="1">
        <v>699.20001220703102</v>
      </c>
      <c r="E525" s="1">
        <v>481.80001831054602</v>
      </c>
      <c r="F525" s="1" t="s">
        <v>27</v>
      </c>
      <c r="G525" s="3">
        <f t="shared" si="34"/>
        <v>9</v>
      </c>
      <c r="H525">
        <f t="shared" si="32"/>
        <v>29330</v>
      </c>
      <c r="I525">
        <f t="shared" si="33"/>
        <v>1</v>
      </c>
    </row>
    <row r="526" spans="1:9" x14ac:dyDescent="0.3">
      <c r="A526" s="1">
        <v>29350</v>
      </c>
      <c r="B526" s="1" t="s">
        <v>29</v>
      </c>
      <c r="C526" s="1" t="s">
        <v>16</v>
      </c>
      <c r="D526" s="1">
        <v>696.79998779296795</v>
      </c>
      <c r="E526" s="1">
        <v>481.80001831054602</v>
      </c>
      <c r="F526" s="1" t="s">
        <v>27</v>
      </c>
      <c r="G526" s="3">
        <f t="shared" si="34"/>
        <v>20</v>
      </c>
      <c r="H526">
        <f t="shared" si="32"/>
        <v>29350</v>
      </c>
      <c r="I526">
        <f t="shared" si="33"/>
        <v>1</v>
      </c>
    </row>
    <row r="527" spans="1:9" x14ac:dyDescent="0.3">
      <c r="A527" s="1">
        <v>29366</v>
      </c>
      <c r="B527" s="1" t="s">
        <v>29</v>
      </c>
      <c r="C527" s="1" t="s">
        <v>16</v>
      </c>
      <c r="D527" s="1">
        <v>695.20001220703102</v>
      </c>
      <c r="E527" s="1">
        <v>481.80001831054602</v>
      </c>
      <c r="F527" s="1" t="s">
        <v>27</v>
      </c>
      <c r="G527" s="3">
        <f t="shared" si="34"/>
        <v>16</v>
      </c>
      <c r="H527">
        <f t="shared" si="32"/>
        <v>29366</v>
      </c>
      <c r="I527">
        <f t="shared" si="33"/>
        <v>1</v>
      </c>
    </row>
    <row r="528" spans="1:9" x14ac:dyDescent="0.3">
      <c r="A528" s="1">
        <v>29375</v>
      </c>
      <c r="B528" s="1" t="s">
        <v>30</v>
      </c>
      <c r="C528" s="1" t="s">
        <v>16</v>
      </c>
      <c r="D528" s="1">
        <v>695.20001220703102</v>
      </c>
      <c r="E528" s="1">
        <v>481.80001831054602</v>
      </c>
      <c r="F528" s="1" t="s">
        <v>27</v>
      </c>
      <c r="G528" s="3">
        <f t="shared" si="34"/>
        <v>9</v>
      </c>
      <c r="H528">
        <f t="shared" si="32"/>
        <v>29375</v>
      </c>
      <c r="I528">
        <f t="shared" si="33"/>
        <v>1</v>
      </c>
    </row>
    <row r="529" spans="1:9" hidden="1" x14ac:dyDescent="0.3">
      <c r="A529" s="1">
        <v>30484</v>
      </c>
      <c r="B529" s="1" t="s">
        <v>28</v>
      </c>
      <c r="C529" s="1" t="s">
        <v>18</v>
      </c>
      <c r="D529" s="1">
        <v>1154.40002441406</v>
      </c>
      <c r="E529" s="1">
        <v>568.20001220703102</v>
      </c>
      <c r="F529" s="1" t="s">
        <v>27</v>
      </c>
      <c r="G529" s="3">
        <f t="shared" si="34"/>
        <v>1109</v>
      </c>
      <c r="H529">
        <f t="shared" si="32"/>
        <v>30484</v>
      </c>
      <c r="I529">
        <f t="shared" si="33"/>
        <v>1</v>
      </c>
    </row>
    <row r="530" spans="1:9" hidden="1" x14ac:dyDescent="0.3">
      <c r="A530" s="1">
        <v>30654</v>
      </c>
      <c r="B530" s="1" t="s">
        <v>29</v>
      </c>
      <c r="C530" s="1" t="s">
        <v>18</v>
      </c>
      <c r="D530" s="1">
        <v>1151.20007324218</v>
      </c>
      <c r="E530" s="1">
        <v>569</v>
      </c>
      <c r="F530" s="1" t="s">
        <v>27</v>
      </c>
      <c r="G530" s="3">
        <f t="shared" si="34"/>
        <v>170</v>
      </c>
      <c r="H530">
        <f t="shared" ref="H530:H593" si="35">INT(A530)</f>
        <v>30654</v>
      </c>
      <c r="I530">
        <f t="shared" ref="I530:I593" si="36">IF(H530=A530,1,0)</f>
        <v>1</v>
      </c>
    </row>
    <row r="531" spans="1:9" hidden="1" x14ac:dyDescent="0.3">
      <c r="A531" s="1">
        <v>30666</v>
      </c>
      <c r="B531" s="1" t="s">
        <v>29</v>
      </c>
      <c r="C531" s="1" t="s">
        <v>18</v>
      </c>
      <c r="D531" s="1">
        <v>1140</v>
      </c>
      <c r="E531" s="1">
        <v>572.20001220703102</v>
      </c>
      <c r="F531" s="1" t="s">
        <v>27</v>
      </c>
      <c r="G531" s="3">
        <f t="shared" ref="G531:G594" si="37">A531-A530</f>
        <v>12</v>
      </c>
      <c r="H531">
        <f t="shared" si="35"/>
        <v>30666</v>
      </c>
      <c r="I531">
        <f t="shared" si="36"/>
        <v>1</v>
      </c>
    </row>
    <row r="532" spans="1:9" hidden="1" x14ac:dyDescent="0.3">
      <c r="A532" s="1">
        <v>30681</v>
      </c>
      <c r="B532" s="1" t="s">
        <v>29</v>
      </c>
      <c r="C532" s="1" t="s">
        <v>18</v>
      </c>
      <c r="D532" s="1">
        <v>1112.80004882812</v>
      </c>
      <c r="E532" s="1">
        <v>577</v>
      </c>
      <c r="F532" s="1" t="s">
        <v>27</v>
      </c>
      <c r="G532" s="3">
        <f t="shared" si="37"/>
        <v>15</v>
      </c>
      <c r="H532">
        <f t="shared" si="35"/>
        <v>30681</v>
      </c>
      <c r="I532">
        <f t="shared" si="36"/>
        <v>1</v>
      </c>
    </row>
    <row r="533" spans="1:9" hidden="1" x14ac:dyDescent="0.3">
      <c r="A533" s="1">
        <v>30701</v>
      </c>
      <c r="B533" s="1" t="s">
        <v>29</v>
      </c>
      <c r="C533" s="1" t="s">
        <v>18</v>
      </c>
      <c r="D533" s="1">
        <v>1078.40002441406</v>
      </c>
      <c r="E533" s="1">
        <v>577.79998779296795</v>
      </c>
      <c r="F533" s="1" t="s">
        <v>27</v>
      </c>
      <c r="G533" s="3">
        <f t="shared" si="37"/>
        <v>20</v>
      </c>
      <c r="H533">
        <f t="shared" si="35"/>
        <v>30701</v>
      </c>
      <c r="I533">
        <f t="shared" si="36"/>
        <v>1</v>
      </c>
    </row>
    <row r="534" spans="1:9" hidden="1" x14ac:dyDescent="0.3">
      <c r="A534" s="1">
        <v>30716</v>
      </c>
      <c r="B534" s="1" t="s">
        <v>29</v>
      </c>
      <c r="C534" s="1" t="s">
        <v>18</v>
      </c>
      <c r="D534" s="1">
        <v>1040.80004882812</v>
      </c>
      <c r="E534" s="1">
        <v>577.79998779296795</v>
      </c>
      <c r="F534" s="1" t="s">
        <v>27</v>
      </c>
      <c r="G534" s="3">
        <f t="shared" si="37"/>
        <v>15</v>
      </c>
      <c r="H534">
        <f t="shared" si="35"/>
        <v>30716</v>
      </c>
      <c r="I534">
        <f t="shared" si="36"/>
        <v>1</v>
      </c>
    </row>
    <row r="535" spans="1:9" hidden="1" x14ac:dyDescent="0.3">
      <c r="A535" s="1">
        <v>30736</v>
      </c>
      <c r="B535" s="1" t="s">
        <v>29</v>
      </c>
      <c r="C535" s="1" t="s">
        <v>18</v>
      </c>
      <c r="D535" s="1">
        <v>1004</v>
      </c>
      <c r="E535" s="1">
        <v>576.20001220703102</v>
      </c>
      <c r="F535" s="1" t="s">
        <v>27</v>
      </c>
      <c r="G535" s="3">
        <f t="shared" si="37"/>
        <v>20</v>
      </c>
      <c r="H535">
        <f t="shared" si="35"/>
        <v>30736</v>
      </c>
      <c r="I535">
        <f t="shared" si="36"/>
        <v>1</v>
      </c>
    </row>
    <row r="536" spans="1:9" hidden="1" x14ac:dyDescent="0.3">
      <c r="A536" s="1">
        <v>30751</v>
      </c>
      <c r="B536" s="1" t="s">
        <v>29</v>
      </c>
      <c r="C536" s="1" t="s">
        <v>18</v>
      </c>
      <c r="D536" s="1">
        <v>964.79998779296795</v>
      </c>
      <c r="E536" s="1">
        <v>570.60003662109295</v>
      </c>
      <c r="F536" s="1" t="s">
        <v>27</v>
      </c>
      <c r="G536" s="3">
        <f t="shared" si="37"/>
        <v>15</v>
      </c>
      <c r="H536">
        <f t="shared" si="35"/>
        <v>30751</v>
      </c>
      <c r="I536">
        <f t="shared" si="36"/>
        <v>1</v>
      </c>
    </row>
    <row r="537" spans="1:9" hidden="1" x14ac:dyDescent="0.3">
      <c r="A537" s="1">
        <v>30771</v>
      </c>
      <c r="B537" s="1" t="s">
        <v>29</v>
      </c>
      <c r="C537" s="1" t="s">
        <v>18</v>
      </c>
      <c r="D537" s="1">
        <v>934.40002441406205</v>
      </c>
      <c r="E537" s="1">
        <v>564.20001220703102</v>
      </c>
      <c r="F537" s="1" t="s">
        <v>27</v>
      </c>
      <c r="G537" s="3">
        <f t="shared" si="37"/>
        <v>20</v>
      </c>
      <c r="H537">
        <f t="shared" si="35"/>
        <v>30771</v>
      </c>
      <c r="I537">
        <f t="shared" si="36"/>
        <v>1</v>
      </c>
    </row>
    <row r="538" spans="1:9" hidden="1" x14ac:dyDescent="0.3">
      <c r="A538" s="1">
        <v>30786</v>
      </c>
      <c r="B538" s="1" t="s">
        <v>29</v>
      </c>
      <c r="C538" s="1" t="s">
        <v>18</v>
      </c>
      <c r="D538" s="1">
        <v>904.79998779296795</v>
      </c>
      <c r="E538" s="1">
        <v>554.60003662109295</v>
      </c>
      <c r="F538" s="1" t="s">
        <v>27</v>
      </c>
      <c r="G538" s="3">
        <f t="shared" si="37"/>
        <v>15</v>
      </c>
      <c r="H538">
        <f t="shared" si="35"/>
        <v>30786</v>
      </c>
      <c r="I538">
        <f t="shared" si="36"/>
        <v>1</v>
      </c>
    </row>
    <row r="539" spans="1:9" hidden="1" x14ac:dyDescent="0.3">
      <c r="A539" s="1">
        <v>30803</v>
      </c>
      <c r="B539" s="1" t="s">
        <v>29</v>
      </c>
      <c r="C539" s="1" t="s">
        <v>18</v>
      </c>
      <c r="D539" s="1">
        <v>884</v>
      </c>
      <c r="E539" s="1">
        <v>545.79998779296795</v>
      </c>
      <c r="F539" s="1" t="s">
        <v>27</v>
      </c>
      <c r="G539" s="3">
        <f t="shared" si="37"/>
        <v>17</v>
      </c>
      <c r="H539">
        <f t="shared" si="35"/>
        <v>30803</v>
      </c>
      <c r="I539">
        <f t="shared" si="36"/>
        <v>1</v>
      </c>
    </row>
    <row r="540" spans="1:9" hidden="1" x14ac:dyDescent="0.3">
      <c r="A540" s="1">
        <v>30822</v>
      </c>
      <c r="B540" s="1" t="s">
        <v>29</v>
      </c>
      <c r="C540" s="1" t="s">
        <v>18</v>
      </c>
      <c r="D540" s="1">
        <v>858.40002441406205</v>
      </c>
      <c r="E540" s="1">
        <v>537.79998779296795</v>
      </c>
      <c r="F540" s="1" t="s">
        <v>27</v>
      </c>
      <c r="G540" s="3">
        <f t="shared" si="37"/>
        <v>19</v>
      </c>
      <c r="H540">
        <f t="shared" si="35"/>
        <v>30822</v>
      </c>
      <c r="I540">
        <f t="shared" si="36"/>
        <v>1</v>
      </c>
    </row>
    <row r="541" spans="1:9" hidden="1" x14ac:dyDescent="0.3">
      <c r="A541" s="1">
        <v>30832</v>
      </c>
      <c r="B541" s="1" t="s">
        <v>29</v>
      </c>
      <c r="C541" s="1" t="s">
        <v>18</v>
      </c>
      <c r="D541" s="1">
        <v>844.79998779296795</v>
      </c>
      <c r="E541" s="1">
        <v>533</v>
      </c>
      <c r="F541" s="1" t="s">
        <v>27</v>
      </c>
      <c r="G541" s="3">
        <f t="shared" si="37"/>
        <v>10</v>
      </c>
      <c r="H541">
        <f t="shared" si="35"/>
        <v>30832</v>
      </c>
      <c r="I541">
        <f t="shared" si="36"/>
        <v>1</v>
      </c>
    </row>
    <row r="542" spans="1:9" hidden="1" x14ac:dyDescent="0.3">
      <c r="A542" s="1">
        <v>30851</v>
      </c>
      <c r="B542" s="1" t="s">
        <v>29</v>
      </c>
      <c r="C542" s="1" t="s">
        <v>18</v>
      </c>
      <c r="D542" s="1">
        <v>828</v>
      </c>
      <c r="E542" s="1">
        <v>526.60003662109295</v>
      </c>
      <c r="F542" s="1" t="s">
        <v>27</v>
      </c>
      <c r="G542" s="3">
        <f t="shared" si="37"/>
        <v>19</v>
      </c>
      <c r="H542">
        <f t="shared" si="35"/>
        <v>30851</v>
      </c>
      <c r="I542">
        <f t="shared" si="36"/>
        <v>1</v>
      </c>
    </row>
    <row r="543" spans="1:9" hidden="1" x14ac:dyDescent="0.3">
      <c r="A543" s="1">
        <v>30871</v>
      </c>
      <c r="B543" s="1" t="s">
        <v>29</v>
      </c>
      <c r="C543" s="1" t="s">
        <v>18</v>
      </c>
      <c r="D543" s="1">
        <v>810.40002441406205</v>
      </c>
      <c r="E543" s="1">
        <v>520.20001220703102</v>
      </c>
      <c r="F543" s="1" t="s">
        <v>27</v>
      </c>
      <c r="G543" s="3">
        <f t="shared" si="37"/>
        <v>20</v>
      </c>
      <c r="H543">
        <f t="shared" si="35"/>
        <v>30871</v>
      </c>
      <c r="I543">
        <f t="shared" si="36"/>
        <v>1</v>
      </c>
    </row>
    <row r="544" spans="1:9" hidden="1" x14ac:dyDescent="0.3">
      <c r="A544" s="1">
        <v>30885</v>
      </c>
      <c r="B544" s="1" t="s">
        <v>29</v>
      </c>
      <c r="C544" s="1" t="s">
        <v>18</v>
      </c>
      <c r="D544" s="1">
        <v>797.60003662109295</v>
      </c>
      <c r="E544" s="1">
        <v>514.60003662109295</v>
      </c>
      <c r="F544" s="1" t="s">
        <v>27</v>
      </c>
      <c r="G544" s="3">
        <f t="shared" si="37"/>
        <v>14</v>
      </c>
      <c r="H544">
        <f t="shared" si="35"/>
        <v>30885</v>
      </c>
      <c r="I544">
        <f t="shared" si="36"/>
        <v>1</v>
      </c>
    </row>
    <row r="545" spans="1:9" hidden="1" x14ac:dyDescent="0.3">
      <c r="A545" s="1">
        <v>30903</v>
      </c>
      <c r="B545" s="1" t="s">
        <v>29</v>
      </c>
      <c r="C545" s="1" t="s">
        <v>18</v>
      </c>
      <c r="D545" s="1">
        <v>786.40002441406205</v>
      </c>
      <c r="E545" s="1">
        <v>509.80001831054602</v>
      </c>
      <c r="F545" s="1" t="s">
        <v>27</v>
      </c>
      <c r="G545" s="3">
        <f t="shared" si="37"/>
        <v>18</v>
      </c>
      <c r="H545">
        <f t="shared" si="35"/>
        <v>30903</v>
      </c>
      <c r="I545">
        <f t="shared" si="36"/>
        <v>1</v>
      </c>
    </row>
    <row r="546" spans="1:9" hidden="1" x14ac:dyDescent="0.3">
      <c r="A546" s="1">
        <v>30920</v>
      </c>
      <c r="B546" s="1" t="s">
        <v>29</v>
      </c>
      <c r="C546" s="1" t="s">
        <v>18</v>
      </c>
      <c r="D546" s="1">
        <v>774.40002441406205</v>
      </c>
      <c r="E546" s="1">
        <v>506.60006713867102</v>
      </c>
      <c r="F546" s="1" t="s">
        <v>27</v>
      </c>
      <c r="G546" s="3">
        <f t="shared" si="37"/>
        <v>17</v>
      </c>
      <c r="H546">
        <f t="shared" si="35"/>
        <v>30920</v>
      </c>
      <c r="I546">
        <f t="shared" si="36"/>
        <v>1</v>
      </c>
    </row>
    <row r="547" spans="1:9" hidden="1" x14ac:dyDescent="0.3">
      <c r="A547" s="1">
        <v>30931</v>
      </c>
      <c r="B547" s="1" t="s">
        <v>29</v>
      </c>
      <c r="C547" s="1" t="s">
        <v>18</v>
      </c>
      <c r="D547" s="1">
        <v>768</v>
      </c>
      <c r="E547" s="1">
        <v>505</v>
      </c>
      <c r="F547" s="1" t="s">
        <v>27</v>
      </c>
      <c r="G547" s="3">
        <f t="shared" si="37"/>
        <v>11</v>
      </c>
      <c r="H547">
        <f t="shared" si="35"/>
        <v>30931</v>
      </c>
      <c r="I547">
        <f t="shared" si="36"/>
        <v>1</v>
      </c>
    </row>
    <row r="548" spans="1:9" hidden="1" x14ac:dyDescent="0.3">
      <c r="A548" s="1">
        <v>30950</v>
      </c>
      <c r="B548" s="1" t="s">
        <v>29</v>
      </c>
      <c r="C548" s="1" t="s">
        <v>18</v>
      </c>
      <c r="D548" s="1">
        <v>759.20001220703102</v>
      </c>
      <c r="E548" s="1">
        <v>502.60006713867102</v>
      </c>
      <c r="F548" s="1" t="s">
        <v>27</v>
      </c>
      <c r="G548" s="3">
        <f t="shared" si="37"/>
        <v>19</v>
      </c>
      <c r="H548">
        <f t="shared" si="35"/>
        <v>30950</v>
      </c>
      <c r="I548">
        <f t="shared" si="36"/>
        <v>1</v>
      </c>
    </row>
    <row r="549" spans="1:9" hidden="1" x14ac:dyDescent="0.3">
      <c r="A549" s="1">
        <v>30966</v>
      </c>
      <c r="B549" s="1" t="s">
        <v>29</v>
      </c>
      <c r="C549" s="1" t="s">
        <v>18</v>
      </c>
      <c r="D549" s="1">
        <v>750.40002441406205</v>
      </c>
      <c r="E549" s="1">
        <v>501</v>
      </c>
      <c r="F549" s="1" t="s">
        <v>27</v>
      </c>
      <c r="G549" s="3">
        <f t="shared" si="37"/>
        <v>16</v>
      </c>
      <c r="H549">
        <f t="shared" si="35"/>
        <v>30966</v>
      </c>
      <c r="I549">
        <f t="shared" si="36"/>
        <v>1</v>
      </c>
    </row>
    <row r="550" spans="1:9" hidden="1" x14ac:dyDescent="0.3">
      <c r="A550" s="1">
        <v>30986</v>
      </c>
      <c r="B550" s="1" t="s">
        <v>29</v>
      </c>
      <c r="C550" s="1" t="s">
        <v>18</v>
      </c>
      <c r="D550" s="1">
        <v>742.40002441406205</v>
      </c>
      <c r="E550" s="1">
        <v>501</v>
      </c>
      <c r="F550" s="1" t="s">
        <v>27</v>
      </c>
      <c r="G550" s="3">
        <f t="shared" si="37"/>
        <v>20</v>
      </c>
      <c r="H550">
        <f t="shared" si="35"/>
        <v>30986</v>
      </c>
      <c r="I550">
        <f t="shared" si="36"/>
        <v>1</v>
      </c>
    </row>
    <row r="551" spans="1:9" hidden="1" x14ac:dyDescent="0.3">
      <c r="A551" s="1">
        <v>31001</v>
      </c>
      <c r="B551" s="1" t="s">
        <v>29</v>
      </c>
      <c r="C551" s="1" t="s">
        <v>18</v>
      </c>
      <c r="D551" s="1">
        <v>736</v>
      </c>
      <c r="E551" s="1">
        <v>501</v>
      </c>
      <c r="F551" s="1" t="s">
        <v>27</v>
      </c>
      <c r="G551" s="3">
        <f t="shared" si="37"/>
        <v>15</v>
      </c>
      <c r="H551">
        <f t="shared" si="35"/>
        <v>31001</v>
      </c>
      <c r="I551">
        <f t="shared" si="36"/>
        <v>1</v>
      </c>
    </row>
    <row r="552" spans="1:9" hidden="1" x14ac:dyDescent="0.3">
      <c r="A552" s="1">
        <v>31019</v>
      </c>
      <c r="B552" s="1" t="s">
        <v>29</v>
      </c>
      <c r="C552" s="1" t="s">
        <v>18</v>
      </c>
      <c r="D552" s="1">
        <v>729.60003662109295</v>
      </c>
      <c r="E552" s="1">
        <v>501.80001831054602</v>
      </c>
      <c r="F552" s="1" t="s">
        <v>27</v>
      </c>
      <c r="G552" s="3">
        <f t="shared" si="37"/>
        <v>18</v>
      </c>
      <c r="H552">
        <f t="shared" si="35"/>
        <v>31019</v>
      </c>
      <c r="I552">
        <f t="shared" si="36"/>
        <v>1</v>
      </c>
    </row>
    <row r="553" spans="1:9" hidden="1" x14ac:dyDescent="0.3">
      <c r="A553" s="1">
        <v>31037</v>
      </c>
      <c r="B553" s="1" t="s">
        <v>29</v>
      </c>
      <c r="C553" s="1" t="s">
        <v>18</v>
      </c>
      <c r="D553" s="1">
        <v>726.40002441406205</v>
      </c>
      <c r="E553" s="1">
        <v>502.60006713867102</v>
      </c>
      <c r="F553" s="1" t="s">
        <v>27</v>
      </c>
      <c r="G553" s="3">
        <f t="shared" si="37"/>
        <v>18</v>
      </c>
      <c r="H553">
        <f t="shared" si="35"/>
        <v>31037</v>
      </c>
      <c r="I553">
        <f t="shared" si="36"/>
        <v>1</v>
      </c>
    </row>
    <row r="554" spans="1:9" hidden="1" x14ac:dyDescent="0.3">
      <c r="A554" s="1">
        <v>31051</v>
      </c>
      <c r="B554" s="1" t="s">
        <v>29</v>
      </c>
      <c r="C554" s="1" t="s">
        <v>18</v>
      </c>
      <c r="D554" s="1">
        <v>724.79998779296795</v>
      </c>
      <c r="E554" s="1">
        <v>502.60006713867102</v>
      </c>
      <c r="F554" s="1" t="s">
        <v>27</v>
      </c>
      <c r="G554" s="3">
        <f t="shared" si="37"/>
        <v>14</v>
      </c>
      <c r="H554">
        <f t="shared" si="35"/>
        <v>31051</v>
      </c>
      <c r="I554">
        <f t="shared" si="36"/>
        <v>1</v>
      </c>
    </row>
    <row r="555" spans="1:9" hidden="1" x14ac:dyDescent="0.3">
      <c r="A555" s="1">
        <v>31065</v>
      </c>
      <c r="B555" s="1" t="s">
        <v>29</v>
      </c>
      <c r="C555" s="1" t="s">
        <v>18</v>
      </c>
      <c r="D555" s="1">
        <v>724</v>
      </c>
      <c r="E555" s="1">
        <v>502.60006713867102</v>
      </c>
      <c r="F555" s="1" t="s">
        <v>27</v>
      </c>
      <c r="G555" s="3">
        <f t="shared" si="37"/>
        <v>14</v>
      </c>
      <c r="H555">
        <f t="shared" si="35"/>
        <v>31065</v>
      </c>
      <c r="I555">
        <f t="shared" si="36"/>
        <v>1</v>
      </c>
    </row>
    <row r="556" spans="1:9" hidden="1" x14ac:dyDescent="0.3">
      <c r="A556" s="1">
        <v>31073</v>
      </c>
      <c r="B556" s="1" t="s">
        <v>29</v>
      </c>
      <c r="C556" s="1" t="s">
        <v>18</v>
      </c>
      <c r="D556" s="1">
        <v>724</v>
      </c>
      <c r="E556" s="1">
        <v>503.39999389648398</v>
      </c>
      <c r="F556" s="1" t="s">
        <v>27</v>
      </c>
      <c r="G556" s="3">
        <f t="shared" si="37"/>
        <v>8</v>
      </c>
      <c r="H556">
        <f t="shared" si="35"/>
        <v>31073</v>
      </c>
      <c r="I556">
        <f t="shared" si="36"/>
        <v>1</v>
      </c>
    </row>
    <row r="557" spans="1:9" hidden="1" x14ac:dyDescent="0.3">
      <c r="A557" s="1">
        <v>31137</v>
      </c>
      <c r="B557" s="1" t="s">
        <v>29</v>
      </c>
      <c r="C557" s="1" t="s">
        <v>18</v>
      </c>
      <c r="D557" s="1">
        <v>724</v>
      </c>
      <c r="E557" s="1">
        <v>504.20001220703102</v>
      </c>
      <c r="F557" s="1" t="s">
        <v>27</v>
      </c>
      <c r="G557" s="3">
        <f t="shared" si="37"/>
        <v>64</v>
      </c>
      <c r="H557">
        <f t="shared" si="35"/>
        <v>31137</v>
      </c>
      <c r="I557">
        <f t="shared" si="36"/>
        <v>1</v>
      </c>
    </row>
    <row r="558" spans="1:9" hidden="1" x14ac:dyDescent="0.3">
      <c r="A558" s="1">
        <v>31200</v>
      </c>
      <c r="B558" s="1" t="s">
        <v>29</v>
      </c>
      <c r="C558" s="1" t="s">
        <v>18</v>
      </c>
      <c r="D558" s="1">
        <v>724</v>
      </c>
      <c r="E558" s="1">
        <v>505</v>
      </c>
      <c r="F558" s="1" t="s">
        <v>27</v>
      </c>
      <c r="G558" s="3">
        <f t="shared" si="37"/>
        <v>63</v>
      </c>
      <c r="H558">
        <f t="shared" si="35"/>
        <v>31200</v>
      </c>
      <c r="I558">
        <f t="shared" si="36"/>
        <v>1</v>
      </c>
    </row>
    <row r="559" spans="1:9" hidden="1" x14ac:dyDescent="0.3">
      <c r="A559" s="1">
        <v>31219</v>
      </c>
      <c r="B559" s="1" t="s">
        <v>29</v>
      </c>
      <c r="C559" s="1" t="s">
        <v>18</v>
      </c>
      <c r="D559" s="1">
        <v>724.79998779296795</v>
      </c>
      <c r="E559" s="1">
        <v>505</v>
      </c>
      <c r="F559" s="1" t="s">
        <v>27</v>
      </c>
      <c r="G559" s="3">
        <f t="shared" si="37"/>
        <v>19</v>
      </c>
      <c r="H559">
        <f t="shared" si="35"/>
        <v>31219</v>
      </c>
      <c r="I559">
        <f t="shared" si="36"/>
        <v>1</v>
      </c>
    </row>
    <row r="560" spans="1:9" hidden="1" x14ac:dyDescent="0.3">
      <c r="A560" s="1">
        <v>31236</v>
      </c>
      <c r="B560" s="1" t="s">
        <v>29</v>
      </c>
      <c r="C560" s="1" t="s">
        <v>18</v>
      </c>
      <c r="D560" s="1">
        <v>725.60003662109295</v>
      </c>
      <c r="E560" s="1">
        <v>505</v>
      </c>
      <c r="F560" s="1" t="s">
        <v>27</v>
      </c>
      <c r="G560" s="3">
        <f t="shared" si="37"/>
        <v>17</v>
      </c>
      <c r="H560">
        <f t="shared" si="35"/>
        <v>31236</v>
      </c>
      <c r="I560">
        <f t="shared" si="36"/>
        <v>1</v>
      </c>
    </row>
    <row r="561" spans="1:9" hidden="1" x14ac:dyDescent="0.3">
      <c r="A561" s="1">
        <v>31245</v>
      </c>
      <c r="B561" s="1" t="s">
        <v>29</v>
      </c>
      <c r="C561" s="1" t="s">
        <v>18</v>
      </c>
      <c r="D561" s="1">
        <v>725.60003662109295</v>
      </c>
      <c r="E561" s="1">
        <v>505.80001831054602</v>
      </c>
      <c r="F561" s="1" t="s">
        <v>27</v>
      </c>
      <c r="G561" s="3">
        <f t="shared" si="37"/>
        <v>9</v>
      </c>
      <c r="H561">
        <f t="shared" si="35"/>
        <v>31245</v>
      </c>
      <c r="I561">
        <f t="shared" si="36"/>
        <v>1</v>
      </c>
    </row>
    <row r="562" spans="1:9" hidden="1" x14ac:dyDescent="0.3">
      <c r="A562" s="1">
        <v>31254</v>
      </c>
      <c r="B562" s="1" t="s">
        <v>29</v>
      </c>
      <c r="C562" s="1" t="s">
        <v>18</v>
      </c>
      <c r="D562" s="1">
        <v>726.40002441406205</v>
      </c>
      <c r="E562" s="1">
        <v>505.80001831054602</v>
      </c>
      <c r="F562" s="1" t="s">
        <v>27</v>
      </c>
      <c r="G562" s="3">
        <f t="shared" si="37"/>
        <v>9</v>
      </c>
      <c r="H562">
        <f t="shared" si="35"/>
        <v>31254</v>
      </c>
      <c r="I562">
        <f t="shared" si="36"/>
        <v>1</v>
      </c>
    </row>
    <row r="563" spans="1:9" hidden="1" x14ac:dyDescent="0.3">
      <c r="A563" s="1">
        <v>31264</v>
      </c>
      <c r="B563" s="1" t="s">
        <v>29</v>
      </c>
      <c r="C563" s="1" t="s">
        <v>18</v>
      </c>
      <c r="D563" s="1">
        <v>727.20001220703102</v>
      </c>
      <c r="E563" s="1">
        <v>506.60006713867102</v>
      </c>
      <c r="F563" s="1" t="s">
        <v>27</v>
      </c>
      <c r="G563" s="3">
        <f t="shared" si="37"/>
        <v>10</v>
      </c>
      <c r="H563">
        <f t="shared" si="35"/>
        <v>31264</v>
      </c>
      <c r="I563">
        <f t="shared" si="36"/>
        <v>1</v>
      </c>
    </row>
    <row r="564" spans="1:9" hidden="1" x14ac:dyDescent="0.3">
      <c r="A564" s="1">
        <v>31282</v>
      </c>
      <c r="B564" s="1" t="s">
        <v>29</v>
      </c>
      <c r="C564" s="1" t="s">
        <v>18</v>
      </c>
      <c r="D564" s="1">
        <v>728</v>
      </c>
      <c r="E564" s="1">
        <v>506.60006713867102</v>
      </c>
      <c r="F564" s="1" t="s">
        <v>27</v>
      </c>
      <c r="G564" s="3">
        <f t="shared" si="37"/>
        <v>18</v>
      </c>
      <c r="H564">
        <f t="shared" si="35"/>
        <v>31282</v>
      </c>
      <c r="I564">
        <f t="shared" si="36"/>
        <v>1</v>
      </c>
    </row>
    <row r="565" spans="1:9" hidden="1" x14ac:dyDescent="0.3">
      <c r="A565" s="1">
        <v>31534</v>
      </c>
      <c r="B565" s="1" t="s">
        <v>29</v>
      </c>
      <c r="C565" s="1" t="s">
        <v>18</v>
      </c>
      <c r="D565" s="1">
        <v>733.60003662109295</v>
      </c>
      <c r="E565" s="1">
        <v>504.20001220703102</v>
      </c>
      <c r="F565" s="1" t="s">
        <v>27</v>
      </c>
      <c r="G565" s="3">
        <f t="shared" si="37"/>
        <v>252</v>
      </c>
      <c r="H565">
        <f t="shared" si="35"/>
        <v>31534</v>
      </c>
      <c r="I565">
        <f t="shared" si="36"/>
        <v>1</v>
      </c>
    </row>
    <row r="566" spans="1:9" hidden="1" x14ac:dyDescent="0.3">
      <c r="A566" s="1">
        <v>31535</v>
      </c>
      <c r="B566" s="1" t="s">
        <v>29</v>
      </c>
      <c r="C566" s="1" t="s">
        <v>18</v>
      </c>
      <c r="D566" s="1">
        <v>736</v>
      </c>
      <c r="E566" s="1">
        <v>503.39999389648398</v>
      </c>
      <c r="F566" s="1" t="s">
        <v>27</v>
      </c>
      <c r="G566" s="3">
        <f t="shared" si="37"/>
        <v>1</v>
      </c>
      <c r="H566">
        <f t="shared" si="35"/>
        <v>31535</v>
      </c>
      <c r="I566">
        <f t="shared" si="36"/>
        <v>1</v>
      </c>
    </row>
    <row r="567" spans="1:9" hidden="1" x14ac:dyDescent="0.3">
      <c r="A567" s="1">
        <v>31551</v>
      </c>
      <c r="B567" s="1" t="s">
        <v>29</v>
      </c>
      <c r="C567" s="1" t="s">
        <v>18</v>
      </c>
      <c r="D567" s="1">
        <v>758.40002441406205</v>
      </c>
      <c r="E567" s="1">
        <v>494.60006713867102</v>
      </c>
      <c r="F567" s="1" t="s">
        <v>27</v>
      </c>
      <c r="G567" s="3">
        <f t="shared" si="37"/>
        <v>16</v>
      </c>
      <c r="H567">
        <f t="shared" si="35"/>
        <v>31551</v>
      </c>
      <c r="I567">
        <f t="shared" si="36"/>
        <v>1</v>
      </c>
    </row>
    <row r="568" spans="1:9" hidden="1" x14ac:dyDescent="0.3">
      <c r="A568" s="1">
        <v>31570</v>
      </c>
      <c r="B568" s="1" t="s">
        <v>29</v>
      </c>
      <c r="C568" s="1" t="s">
        <v>18</v>
      </c>
      <c r="D568" s="1">
        <v>787.20001220703102</v>
      </c>
      <c r="E568" s="1">
        <v>484.20001220703102</v>
      </c>
      <c r="F568" s="1" t="s">
        <v>27</v>
      </c>
      <c r="G568" s="3">
        <f t="shared" si="37"/>
        <v>19</v>
      </c>
      <c r="H568">
        <f t="shared" si="35"/>
        <v>31570</v>
      </c>
      <c r="I568">
        <f t="shared" si="36"/>
        <v>1</v>
      </c>
    </row>
    <row r="569" spans="1:9" hidden="1" x14ac:dyDescent="0.3">
      <c r="A569" s="1">
        <v>31587</v>
      </c>
      <c r="B569" s="1" t="s">
        <v>29</v>
      </c>
      <c r="C569" s="1" t="s">
        <v>18</v>
      </c>
      <c r="D569" s="1">
        <v>808</v>
      </c>
      <c r="E569" s="1">
        <v>475.39999389648398</v>
      </c>
      <c r="F569" s="1" t="s">
        <v>27</v>
      </c>
      <c r="G569" s="3">
        <f t="shared" si="37"/>
        <v>17</v>
      </c>
      <c r="H569">
        <f t="shared" si="35"/>
        <v>31587</v>
      </c>
      <c r="I569">
        <f t="shared" si="36"/>
        <v>1</v>
      </c>
    </row>
    <row r="570" spans="1:9" hidden="1" x14ac:dyDescent="0.3">
      <c r="A570" s="1">
        <v>31600</v>
      </c>
      <c r="B570" s="1" t="s">
        <v>29</v>
      </c>
      <c r="C570" s="1" t="s">
        <v>18</v>
      </c>
      <c r="D570" s="1">
        <v>823.20001220703102</v>
      </c>
      <c r="E570" s="1">
        <v>468.20001220703102</v>
      </c>
      <c r="F570" s="1" t="s">
        <v>27</v>
      </c>
      <c r="G570" s="3">
        <f t="shared" si="37"/>
        <v>13</v>
      </c>
      <c r="H570">
        <f t="shared" si="35"/>
        <v>31600</v>
      </c>
      <c r="I570">
        <f t="shared" si="36"/>
        <v>1</v>
      </c>
    </row>
    <row r="571" spans="1:9" hidden="1" x14ac:dyDescent="0.3">
      <c r="A571" s="1">
        <v>31615</v>
      </c>
      <c r="B571" s="1" t="s">
        <v>29</v>
      </c>
      <c r="C571" s="1" t="s">
        <v>18</v>
      </c>
      <c r="D571" s="1">
        <v>842.40002441406205</v>
      </c>
      <c r="E571" s="1">
        <v>456.20001220703102</v>
      </c>
      <c r="F571" s="1" t="s">
        <v>27</v>
      </c>
      <c r="G571" s="3">
        <f t="shared" si="37"/>
        <v>15</v>
      </c>
      <c r="H571">
        <f t="shared" si="35"/>
        <v>31615</v>
      </c>
      <c r="I571">
        <f t="shared" si="36"/>
        <v>1</v>
      </c>
    </row>
    <row r="572" spans="1:9" hidden="1" x14ac:dyDescent="0.3">
      <c r="A572" s="1">
        <v>31635</v>
      </c>
      <c r="B572" s="1" t="s">
        <v>29</v>
      </c>
      <c r="C572" s="1" t="s">
        <v>18</v>
      </c>
      <c r="D572" s="1">
        <v>864.79998779296795</v>
      </c>
      <c r="E572" s="1">
        <v>444.20001220703102</v>
      </c>
      <c r="F572" s="1" t="s">
        <v>27</v>
      </c>
      <c r="G572" s="3">
        <f t="shared" si="37"/>
        <v>20</v>
      </c>
      <c r="H572">
        <f t="shared" si="35"/>
        <v>31635</v>
      </c>
      <c r="I572">
        <f t="shared" si="36"/>
        <v>1</v>
      </c>
    </row>
    <row r="573" spans="1:9" hidden="1" x14ac:dyDescent="0.3">
      <c r="A573" s="1">
        <v>31652</v>
      </c>
      <c r="B573" s="1" t="s">
        <v>29</v>
      </c>
      <c r="C573" s="1" t="s">
        <v>18</v>
      </c>
      <c r="D573" s="1">
        <v>882.40002441406205</v>
      </c>
      <c r="E573" s="1">
        <v>436.20001220703102</v>
      </c>
      <c r="F573" s="1" t="s">
        <v>27</v>
      </c>
      <c r="G573" s="3">
        <f t="shared" si="37"/>
        <v>17</v>
      </c>
      <c r="H573">
        <f t="shared" si="35"/>
        <v>31652</v>
      </c>
      <c r="I573">
        <f t="shared" si="36"/>
        <v>1</v>
      </c>
    </row>
    <row r="574" spans="1:9" hidden="1" x14ac:dyDescent="0.3">
      <c r="A574" s="1">
        <v>31670</v>
      </c>
      <c r="B574" s="1" t="s">
        <v>29</v>
      </c>
      <c r="C574" s="1" t="s">
        <v>18</v>
      </c>
      <c r="D574" s="1">
        <v>896.79998779296795</v>
      </c>
      <c r="E574" s="1">
        <v>429</v>
      </c>
      <c r="F574" s="1" t="s">
        <v>27</v>
      </c>
      <c r="G574" s="3">
        <f t="shared" si="37"/>
        <v>18</v>
      </c>
      <c r="H574">
        <f t="shared" si="35"/>
        <v>31670</v>
      </c>
      <c r="I574">
        <f t="shared" si="36"/>
        <v>1</v>
      </c>
    </row>
    <row r="575" spans="1:9" hidden="1" x14ac:dyDescent="0.3">
      <c r="A575" s="1">
        <v>31686</v>
      </c>
      <c r="B575" s="1" t="s">
        <v>29</v>
      </c>
      <c r="C575" s="1" t="s">
        <v>18</v>
      </c>
      <c r="D575" s="1">
        <v>911.20001220703102</v>
      </c>
      <c r="E575" s="1">
        <v>427.39999389648398</v>
      </c>
      <c r="F575" s="1" t="s">
        <v>27</v>
      </c>
      <c r="G575" s="3">
        <f t="shared" si="37"/>
        <v>16</v>
      </c>
      <c r="H575">
        <f t="shared" si="35"/>
        <v>31686</v>
      </c>
      <c r="I575">
        <f t="shared" si="36"/>
        <v>1</v>
      </c>
    </row>
    <row r="576" spans="1:9" hidden="1" x14ac:dyDescent="0.3">
      <c r="A576" s="1">
        <v>31704</v>
      </c>
      <c r="B576" s="1" t="s">
        <v>29</v>
      </c>
      <c r="C576" s="1" t="s">
        <v>18</v>
      </c>
      <c r="D576" s="1">
        <v>926.40002441406205</v>
      </c>
      <c r="E576" s="1">
        <v>426.600006103515</v>
      </c>
      <c r="F576" s="1" t="s">
        <v>27</v>
      </c>
      <c r="G576" s="3">
        <f t="shared" si="37"/>
        <v>18</v>
      </c>
      <c r="H576">
        <f t="shared" si="35"/>
        <v>31704</v>
      </c>
      <c r="I576">
        <f t="shared" si="36"/>
        <v>1</v>
      </c>
    </row>
    <row r="577" spans="1:9" hidden="1" x14ac:dyDescent="0.3">
      <c r="A577" s="1">
        <v>31715</v>
      </c>
      <c r="B577" s="1" t="s">
        <v>29</v>
      </c>
      <c r="C577" s="1" t="s">
        <v>18</v>
      </c>
      <c r="D577" s="1">
        <v>937.60003662109295</v>
      </c>
      <c r="E577" s="1">
        <v>427.39999389648398</v>
      </c>
      <c r="F577" s="1" t="s">
        <v>27</v>
      </c>
      <c r="G577" s="3">
        <f t="shared" si="37"/>
        <v>11</v>
      </c>
      <c r="H577">
        <f t="shared" si="35"/>
        <v>31715</v>
      </c>
      <c r="I577">
        <f t="shared" si="36"/>
        <v>1</v>
      </c>
    </row>
    <row r="578" spans="1:9" hidden="1" x14ac:dyDescent="0.3">
      <c r="A578" s="1">
        <v>31735</v>
      </c>
      <c r="B578" s="1" t="s">
        <v>29</v>
      </c>
      <c r="C578" s="1" t="s">
        <v>18</v>
      </c>
      <c r="D578" s="1">
        <v>962.40002441406205</v>
      </c>
      <c r="E578" s="1">
        <v>433.80001831054602</v>
      </c>
      <c r="F578" s="1" t="s">
        <v>27</v>
      </c>
      <c r="G578" s="3">
        <f t="shared" si="37"/>
        <v>20</v>
      </c>
      <c r="H578">
        <f t="shared" si="35"/>
        <v>31735</v>
      </c>
      <c r="I578">
        <f t="shared" si="36"/>
        <v>1</v>
      </c>
    </row>
    <row r="579" spans="1:9" hidden="1" x14ac:dyDescent="0.3">
      <c r="A579" s="1">
        <v>31750</v>
      </c>
      <c r="B579" s="1" t="s">
        <v>29</v>
      </c>
      <c r="C579" s="1" t="s">
        <v>18</v>
      </c>
      <c r="D579" s="1">
        <v>986.40002441406205</v>
      </c>
      <c r="E579" s="1">
        <v>441</v>
      </c>
      <c r="F579" s="1" t="s">
        <v>27</v>
      </c>
      <c r="G579" s="3">
        <f t="shared" si="37"/>
        <v>15</v>
      </c>
      <c r="H579">
        <f t="shared" si="35"/>
        <v>31750</v>
      </c>
      <c r="I579">
        <f t="shared" si="36"/>
        <v>1</v>
      </c>
    </row>
    <row r="580" spans="1:9" hidden="1" x14ac:dyDescent="0.3">
      <c r="A580" s="1">
        <v>31770</v>
      </c>
      <c r="B580" s="1" t="s">
        <v>29</v>
      </c>
      <c r="C580" s="1" t="s">
        <v>18</v>
      </c>
      <c r="D580" s="1">
        <v>1012</v>
      </c>
      <c r="E580" s="1">
        <v>449.80001831054602</v>
      </c>
      <c r="F580" s="1" t="s">
        <v>27</v>
      </c>
      <c r="G580" s="3">
        <f t="shared" si="37"/>
        <v>20</v>
      </c>
      <c r="H580">
        <f t="shared" si="35"/>
        <v>31770</v>
      </c>
      <c r="I580">
        <f t="shared" si="36"/>
        <v>1</v>
      </c>
    </row>
    <row r="581" spans="1:9" hidden="1" x14ac:dyDescent="0.3">
      <c r="A581" s="1">
        <v>31786</v>
      </c>
      <c r="B581" s="1" t="s">
        <v>29</v>
      </c>
      <c r="C581" s="1" t="s">
        <v>18</v>
      </c>
      <c r="D581" s="1">
        <v>1040</v>
      </c>
      <c r="E581" s="1">
        <v>463.39999389648398</v>
      </c>
      <c r="F581" s="1" t="s">
        <v>27</v>
      </c>
      <c r="G581" s="3">
        <f t="shared" si="37"/>
        <v>16</v>
      </c>
      <c r="H581">
        <f t="shared" si="35"/>
        <v>31786</v>
      </c>
      <c r="I581">
        <f t="shared" si="36"/>
        <v>1</v>
      </c>
    </row>
    <row r="582" spans="1:9" hidden="1" x14ac:dyDescent="0.3">
      <c r="A582" s="1">
        <v>31802</v>
      </c>
      <c r="B582" s="1" t="s">
        <v>29</v>
      </c>
      <c r="C582" s="1" t="s">
        <v>18</v>
      </c>
      <c r="D582" s="1">
        <v>1062.40002441406</v>
      </c>
      <c r="E582" s="1">
        <v>477.80001831054602</v>
      </c>
      <c r="F582" s="1" t="s">
        <v>27</v>
      </c>
      <c r="G582" s="3">
        <f t="shared" si="37"/>
        <v>16</v>
      </c>
      <c r="H582">
        <f t="shared" si="35"/>
        <v>31802</v>
      </c>
      <c r="I582">
        <f t="shared" si="36"/>
        <v>1</v>
      </c>
    </row>
    <row r="583" spans="1:9" hidden="1" x14ac:dyDescent="0.3">
      <c r="A583" s="1">
        <v>31820</v>
      </c>
      <c r="B583" s="1" t="s">
        <v>29</v>
      </c>
      <c r="C583" s="1" t="s">
        <v>18</v>
      </c>
      <c r="D583" s="1">
        <v>1082.40002441406</v>
      </c>
      <c r="E583" s="1">
        <v>492.20001220703102</v>
      </c>
      <c r="F583" s="1" t="s">
        <v>27</v>
      </c>
      <c r="G583" s="3">
        <f t="shared" si="37"/>
        <v>18</v>
      </c>
      <c r="H583">
        <f t="shared" si="35"/>
        <v>31820</v>
      </c>
      <c r="I583">
        <f t="shared" si="36"/>
        <v>1</v>
      </c>
    </row>
    <row r="584" spans="1:9" hidden="1" x14ac:dyDescent="0.3">
      <c r="A584" s="1">
        <v>31830</v>
      </c>
      <c r="B584" s="1" t="s">
        <v>29</v>
      </c>
      <c r="C584" s="1" t="s">
        <v>18</v>
      </c>
      <c r="D584" s="1">
        <v>1093.59997558593</v>
      </c>
      <c r="E584" s="1">
        <v>499.39999389648398</v>
      </c>
      <c r="F584" s="1" t="s">
        <v>27</v>
      </c>
      <c r="G584" s="3">
        <f t="shared" si="37"/>
        <v>10</v>
      </c>
      <c r="H584">
        <f t="shared" si="35"/>
        <v>31830</v>
      </c>
      <c r="I584">
        <f t="shared" si="36"/>
        <v>1</v>
      </c>
    </row>
    <row r="585" spans="1:9" hidden="1" x14ac:dyDescent="0.3">
      <c r="A585" s="1">
        <v>31850</v>
      </c>
      <c r="B585" s="1" t="s">
        <v>29</v>
      </c>
      <c r="C585" s="1" t="s">
        <v>18</v>
      </c>
      <c r="D585" s="1">
        <v>1106.40002441406</v>
      </c>
      <c r="E585" s="1">
        <v>512.20001220703102</v>
      </c>
      <c r="F585" s="1" t="s">
        <v>27</v>
      </c>
      <c r="G585" s="3">
        <f t="shared" si="37"/>
        <v>20</v>
      </c>
      <c r="H585">
        <f t="shared" si="35"/>
        <v>31850</v>
      </c>
      <c r="I585">
        <f t="shared" si="36"/>
        <v>1</v>
      </c>
    </row>
    <row r="586" spans="1:9" hidden="1" x14ac:dyDescent="0.3">
      <c r="A586" s="1">
        <v>31866</v>
      </c>
      <c r="B586" s="1" t="s">
        <v>29</v>
      </c>
      <c r="C586" s="1" t="s">
        <v>18</v>
      </c>
      <c r="D586" s="1">
        <v>1120</v>
      </c>
      <c r="E586" s="1">
        <v>524.20001220703102</v>
      </c>
      <c r="F586" s="1" t="s">
        <v>27</v>
      </c>
      <c r="G586" s="3">
        <f t="shared" si="37"/>
        <v>16</v>
      </c>
      <c r="H586">
        <f t="shared" si="35"/>
        <v>31866</v>
      </c>
      <c r="I586">
        <f t="shared" si="36"/>
        <v>1</v>
      </c>
    </row>
    <row r="587" spans="1:9" hidden="1" x14ac:dyDescent="0.3">
      <c r="A587" s="1">
        <v>31885</v>
      </c>
      <c r="B587" s="1" t="s">
        <v>29</v>
      </c>
      <c r="C587" s="1" t="s">
        <v>18</v>
      </c>
      <c r="D587" s="1">
        <v>1127.20007324218</v>
      </c>
      <c r="E587" s="1">
        <v>533</v>
      </c>
      <c r="F587" s="1" t="s">
        <v>27</v>
      </c>
      <c r="G587" s="3">
        <f t="shared" si="37"/>
        <v>19</v>
      </c>
      <c r="H587">
        <f t="shared" si="35"/>
        <v>31885</v>
      </c>
      <c r="I587">
        <f t="shared" si="36"/>
        <v>1</v>
      </c>
    </row>
    <row r="588" spans="1:9" hidden="1" x14ac:dyDescent="0.3">
      <c r="A588" s="1">
        <v>31901</v>
      </c>
      <c r="B588" s="1" t="s">
        <v>29</v>
      </c>
      <c r="C588" s="1" t="s">
        <v>18</v>
      </c>
      <c r="D588" s="1">
        <v>1128.80004882812</v>
      </c>
      <c r="E588" s="1">
        <v>536.20001220703102</v>
      </c>
      <c r="F588" s="1" t="s">
        <v>27</v>
      </c>
      <c r="G588" s="3">
        <f t="shared" si="37"/>
        <v>16</v>
      </c>
      <c r="H588">
        <f t="shared" si="35"/>
        <v>31901</v>
      </c>
      <c r="I588">
        <f t="shared" si="36"/>
        <v>1</v>
      </c>
    </row>
    <row r="589" spans="1:9" hidden="1" x14ac:dyDescent="0.3">
      <c r="A589" s="1">
        <v>31910</v>
      </c>
      <c r="B589" s="1" t="s">
        <v>29</v>
      </c>
      <c r="C589" s="1" t="s">
        <v>18</v>
      </c>
      <c r="D589" s="1">
        <v>1130.40002441406</v>
      </c>
      <c r="E589" s="1">
        <v>537</v>
      </c>
      <c r="F589" s="1" t="s">
        <v>27</v>
      </c>
      <c r="G589" s="3">
        <f t="shared" si="37"/>
        <v>9</v>
      </c>
      <c r="H589">
        <f t="shared" si="35"/>
        <v>31910</v>
      </c>
      <c r="I589">
        <f t="shared" si="36"/>
        <v>1</v>
      </c>
    </row>
    <row r="590" spans="1:9" hidden="1" x14ac:dyDescent="0.3">
      <c r="A590" s="1">
        <v>31945</v>
      </c>
      <c r="B590" s="1" t="s">
        <v>30</v>
      </c>
      <c r="C590" s="1" t="s">
        <v>18</v>
      </c>
      <c r="D590" s="1">
        <v>1130.40002441406</v>
      </c>
      <c r="E590" s="1">
        <v>537</v>
      </c>
      <c r="F590" s="1" t="s">
        <v>27</v>
      </c>
      <c r="G590" s="3">
        <f t="shared" si="37"/>
        <v>35</v>
      </c>
      <c r="H590">
        <f t="shared" si="35"/>
        <v>31945</v>
      </c>
      <c r="I590">
        <f t="shared" si="36"/>
        <v>1</v>
      </c>
    </row>
    <row r="591" spans="1:9" hidden="1" x14ac:dyDescent="0.3">
      <c r="A591" s="1">
        <v>32892</v>
      </c>
      <c r="B591" s="1" t="s">
        <v>28</v>
      </c>
      <c r="C591" s="1" t="s">
        <v>18</v>
      </c>
      <c r="D591" s="1">
        <v>1144</v>
      </c>
      <c r="E591" s="1">
        <v>599.40002441406205</v>
      </c>
      <c r="F591" s="1" t="s">
        <v>27</v>
      </c>
      <c r="G591" s="3">
        <f t="shared" si="37"/>
        <v>947</v>
      </c>
      <c r="H591">
        <f t="shared" si="35"/>
        <v>32892</v>
      </c>
      <c r="I591">
        <f t="shared" si="36"/>
        <v>1</v>
      </c>
    </row>
    <row r="592" spans="1:9" hidden="1" x14ac:dyDescent="0.3">
      <c r="A592" s="1">
        <v>33056</v>
      </c>
      <c r="B592" s="1" t="s">
        <v>29</v>
      </c>
      <c r="C592" s="1" t="s">
        <v>18</v>
      </c>
      <c r="D592" s="1">
        <v>1142.40002441406</v>
      </c>
      <c r="E592" s="1">
        <v>599.40002441406205</v>
      </c>
      <c r="F592" s="1" t="s">
        <v>27</v>
      </c>
      <c r="G592" s="3">
        <f t="shared" si="37"/>
        <v>164</v>
      </c>
      <c r="H592">
        <f t="shared" si="35"/>
        <v>33056</v>
      </c>
      <c r="I592">
        <f t="shared" si="36"/>
        <v>1</v>
      </c>
    </row>
    <row r="593" spans="1:9" hidden="1" x14ac:dyDescent="0.3">
      <c r="A593" s="1">
        <v>33070</v>
      </c>
      <c r="B593" s="1" t="s">
        <v>29</v>
      </c>
      <c r="C593" s="1" t="s">
        <v>18</v>
      </c>
      <c r="D593" s="1">
        <v>1115.20007324218</v>
      </c>
      <c r="E593" s="1">
        <v>599.40002441406205</v>
      </c>
      <c r="F593" s="1" t="s">
        <v>27</v>
      </c>
      <c r="G593" s="3">
        <f t="shared" si="37"/>
        <v>14</v>
      </c>
      <c r="H593">
        <f t="shared" si="35"/>
        <v>33070</v>
      </c>
      <c r="I593">
        <f t="shared" si="36"/>
        <v>1</v>
      </c>
    </row>
    <row r="594" spans="1:9" hidden="1" x14ac:dyDescent="0.3">
      <c r="A594" s="1">
        <v>33086</v>
      </c>
      <c r="B594" s="1" t="s">
        <v>29</v>
      </c>
      <c r="C594" s="1" t="s">
        <v>18</v>
      </c>
      <c r="D594" s="1">
        <v>1068</v>
      </c>
      <c r="E594" s="1">
        <v>598.60003662109295</v>
      </c>
      <c r="F594" s="1" t="s">
        <v>27</v>
      </c>
      <c r="G594" s="3">
        <f t="shared" si="37"/>
        <v>16</v>
      </c>
      <c r="H594">
        <f t="shared" ref="H594:H657" si="38">INT(A594)</f>
        <v>33086</v>
      </c>
      <c r="I594">
        <f t="shared" ref="I594:I657" si="39">IF(H594=A594,1,0)</f>
        <v>1</v>
      </c>
    </row>
    <row r="595" spans="1:9" hidden="1" x14ac:dyDescent="0.3">
      <c r="A595" s="1">
        <v>33104</v>
      </c>
      <c r="B595" s="1" t="s">
        <v>29</v>
      </c>
      <c r="C595" s="1" t="s">
        <v>18</v>
      </c>
      <c r="D595" s="1">
        <v>999.20001220703102</v>
      </c>
      <c r="E595" s="1">
        <v>590.60003662109295</v>
      </c>
      <c r="F595" s="1" t="s">
        <v>27</v>
      </c>
      <c r="G595" s="3">
        <f t="shared" ref="G595:G658" si="40">A595-A594</f>
        <v>18</v>
      </c>
      <c r="H595">
        <f t="shared" si="38"/>
        <v>33104</v>
      </c>
      <c r="I595">
        <f t="shared" si="39"/>
        <v>1</v>
      </c>
    </row>
    <row r="596" spans="1:9" hidden="1" x14ac:dyDescent="0.3">
      <c r="A596" s="1">
        <v>33115</v>
      </c>
      <c r="B596" s="1" t="s">
        <v>29</v>
      </c>
      <c r="C596" s="1" t="s">
        <v>18</v>
      </c>
      <c r="D596" s="1">
        <v>949.60003662109295</v>
      </c>
      <c r="E596" s="1">
        <v>583.40002441406205</v>
      </c>
      <c r="F596" s="1" t="s">
        <v>27</v>
      </c>
      <c r="G596" s="3">
        <f t="shared" si="40"/>
        <v>11</v>
      </c>
      <c r="H596">
        <f t="shared" si="38"/>
        <v>33115</v>
      </c>
      <c r="I596">
        <f t="shared" si="39"/>
        <v>1</v>
      </c>
    </row>
    <row r="597" spans="1:9" hidden="1" x14ac:dyDescent="0.3">
      <c r="A597" s="1">
        <v>33135</v>
      </c>
      <c r="B597" s="1" t="s">
        <v>29</v>
      </c>
      <c r="C597" s="1" t="s">
        <v>18</v>
      </c>
      <c r="D597" s="1">
        <v>863.20001220703102</v>
      </c>
      <c r="E597" s="1">
        <v>565.79998779296795</v>
      </c>
      <c r="F597" s="1" t="s">
        <v>27</v>
      </c>
      <c r="G597" s="3">
        <f t="shared" si="40"/>
        <v>20</v>
      </c>
      <c r="H597">
        <f t="shared" si="38"/>
        <v>33135</v>
      </c>
      <c r="I597">
        <f t="shared" si="39"/>
        <v>1</v>
      </c>
    </row>
    <row r="598" spans="1:9" hidden="1" x14ac:dyDescent="0.3">
      <c r="A598" s="1">
        <v>33150</v>
      </c>
      <c r="B598" s="1" t="s">
        <v>29</v>
      </c>
      <c r="C598" s="1" t="s">
        <v>18</v>
      </c>
      <c r="D598" s="1">
        <v>777.60003662109295</v>
      </c>
      <c r="E598" s="1">
        <v>543.40002441406205</v>
      </c>
      <c r="F598" s="1" t="s">
        <v>27</v>
      </c>
      <c r="G598" s="3">
        <f t="shared" si="40"/>
        <v>15</v>
      </c>
      <c r="H598">
        <f t="shared" si="38"/>
        <v>33150</v>
      </c>
      <c r="I598">
        <f t="shared" si="39"/>
        <v>1</v>
      </c>
    </row>
    <row r="599" spans="1:9" hidden="1" x14ac:dyDescent="0.3">
      <c r="A599" s="1">
        <v>33170</v>
      </c>
      <c r="B599" s="1" t="s">
        <v>29</v>
      </c>
      <c r="C599" s="1" t="s">
        <v>18</v>
      </c>
      <c r="D599" s="1">
        <v>711.20001220703102</v>
      </c>
      <c r="E599" s="1">
        <v>519.40002441406205</v>
      </c>
      <c r="F599" s="1" t="s">
        <v>27</v>
      </c>
      <c r="G599" s="3">
        <f t="shared" si="40"/>
        <v>20</v>
      </c>
      <c r="H599">
        <f t="shared" si="38"/>
        <v>33170</v>
      </c>
      <c r="I599">
        <f t="shared" si="39"/>
        <v>1</v>
      </c>
    </row>
    <row r="600" spans="1:9" hidden="1" x14ac:dyDescent="0.3">
      <c r="A600" s="1">
        <v>33186</v>
      </c>
      <c r="B600" s="1" t="s">
        <v>29</v>
      </c>
      <c r="C600" s="1" t="s">
        <v>18</v>
      </c>
      <c r="D600" s="1">
        <v>668.79998779296795</v>
      </c>
      <c r="E600" s="1">
        <v>504.20001220703102</v>
      </c>
      <c r="F600" s="1" t="s">
        <v>27</v>
      </c>
      <c r="G600" s="3">
        <f t="shared" si="40"/>
        <v>16</v>
      </c>
      <c r="H600">
        <f t="shared" si="38"/>
        <v>33186</v>
      </c>
      <c r="I600">
        <f t="shared" si="39"/>
        <v>1</v>
      </c>
    </row>
    <row r="601" spans="1:9" hidden="1" x14ac:dyDescent="0.3">
      <c r="A601" s="1">
        <v>33202</v>
      </c>
      <c r="B601" s="1" t="s">
        <v>29</v>
      </c>
      <c r="C601" s="1" t="s">
        <v>18</v>
      </c>
      <c r="D601" s="1">
        <v>648.79998779296795</v>
      </c>
      <c r="E601" s="1">
        <v>498.60006713867102</v>
      </c>
      <c r="F601" s="1" t="s">
        <v>27</v>
      </c>
      <c r="G601" s="3">
        <f t="shared" si="40"/>
        <v>16</v>
      </c>
      <c r="H601">
        <f t="shared" si="38"/>
        <v>33202</v>
      </c>
      <c r="I601">
        <f t="shared" si="39"/>
        <v>1</v>
      </c>
    </row>
    <row r="602" spans="1:9" hidden="1" x14ac:dyDescent="0.3">
      <c r="A602" s="1">
        <v>33220</v>
      </c>
      <c r="B602" s="1" t="s">
        <v>29</v>
      </c>
      <c r="C602" s="1" t="s">
        <v>18</v>
      </c>
      <c r="D602" s="1">
        <v>636.79998779296795</v>
      </c>
      <c r="E602" s="1">
        <v>497.80001831054602</v>
      </c>
      <c r="F602" s="1" t="s">
        <v>27</v>
      </c>
      <c r="G602" s="3">
        <f t="shared" si="40"/>
        <v>18</v>
      </c>
      <c r="H602">
        <f t="shared" si="38"/>
        <v>33220</v>
      </c>
      <c r="I602">
        <f t="shared" si="39"/>
        <v>1</v>
      </c>
    </row>
    <row r="603" spans="1:9" hidden="1" x14ac:dyDescent="0.3">
      <c r="A603" s="1">
        <v>33230</v>
      </c>
      <c r="B603" s="1" t="s">
        <v>29</v>
      </c>
      <c r="C603" s="1" t="s">
        <v>18</v>
      </c>
      <c r="D603" s="1">
        <v>632.79998779296795</v>
      </c>
      <c r="E603" s="1">
        <v>497.80001831054602</v>
      </c>
      <c r="F603" s="1" t="s">
        <v>27</v>
      </c>
      <c r="G603" s="3">
        <f t="shared" si="40"/>
        <v>10</v>
      </c>
      <c r="H603">
        <f t="shared" si="38"/>
        <v>33230</v>
      </c>
      <c r="I603">
        <f t="shared" si="39"/>
        <v>1</v>
      </c>
    </row>
    <row r="604" spans="1:9" hidden="1" x14ac:dyDescent="0.3">
      <c r="A604" s="1">
        <v>33247</v>
      </c>
      <c r="B604" s="1" t="s">
        <v>29</v>
      </c>
      <c r="C604" s="1" t="s">
        <v>18</v>
      </c>
      <c r="D604" s="1">
        <v>630.40002441406205</v>
      </c>
      <c r="E604" s="1">
        <v>497.80001831054602</v>
      </c>
      <c r="F604" s="1" t="s">
        <v>27</v>
      </c>
      <c r="G604" s="3">
        <f t="shared" si="40"/>
        <v>17</v>
      </c>
      <c r="H604">
        <f t="shared" si="38"/>
        <v>33247</v>
      </c>
      <c r="I604">
        <f t="shared" si="39"/>
        <v>1</v>
      </c>
    </row>
    <row r="605" spans="1:9" hidden="1" x14ac:dyDescent="0.3">
      <c r="A605" s="1">
        <v>33270</v>
      </c>
      <c r="B605" s="1" t="s">
        <v>29</v>
      </c>
      <c r="C605" s="1" t="s">
        <v>18</v>
      </c>
      <c r="D605" s="1">
        <v>628</v>
      </c>
      <c r="E605" s="1">
        <v>497.80001831054602</v>
      </c>
      <c r="F605" s="1" t="s">
        <v>27</v>
      </c>
      <c r="G605" s="3">
        <f t="shared" si="40"/>
        <v>23</v>
      </c>
      <c r="H605">
        <f t="shared" si="38"/>
        <v>33270</v>
      </c>
      <c r="I605">
        <f t="shared" si="39"/>
        <v>1</v>
      </c>
    </row>
    <row r="606" spans="1:9" hidden="1" x14ac:dyDescent="0.3">
      <c r="A606" s="1">
        <v>33284</v>
      </c>
      <c r="B606" s="1" t="s">
        <v>29</v>
      </c>
      <c r="C606" s="1" t="s">
        <v>18</v>
      </c>
      <c r="D606" s="1">
        <v>626.40002441406205</v>
      </c>
      <c r="E606" s="1">
        <v>497.80001831054602</v>
      </c>
      <c r="F606" s="1" t="s">
        <v>27</v>
      </c>
      <c r="G606" s="3">
        <f t="shared" si="40"/>
        <v>14</v>
      </c>
      <c r="H606">
        <f t="shared" si="38"/>
        <v>33284</v>
      </c>
      <c r="I606">
        <f t="shared" si="39"/>
        <v>1</v>
      </c>
    </row>
    <row r="607" spans="1:9" hidden="1" x14ac:dyDescent="0.3">
      <c r="A607" s="1">
        <v>33301</v>
      </c>
      <c r="B607" s="1" t="s">
        <v>29</v>
      </c>
      <c r="C607" s="1" t="s">
        <v>18</v>
      </c>
      <c r="D607" s="1">
        <v>625.60003662109295</v>
      </c>
      <c r="E607" s="1">
        <v>497.80001831054602</v>
      </c>
      <c r="F607" s="1" t="s">
        <v>27</v>
      </c>
      <c r="G607" s="3">
        <f t="shared" si="40"/>
        <v>17</v>
      </c>
      <c r="H607">
        <f t="shared" si="38"/>
        <v>33301</v>
      </c>
      <c r="I607">
        <f t="shared" si="39"/>
        <v>1</v>
      </c>
    </row>
    <row r="608" spans="1:9" hidden="1" x14ac:dyDescent="0.3">
      <c r="A608" s="1">
        <v>33318</v>
      </c>
      <c r="B608" s="1" t="s">
        <v>29</v>
      </c>
      <c r="C608" s="1" t="s">
        <v>18</v>
      </c>
      <c r="D608" s="1">
        <v>624.79998779296795</v>
      </c>
      <c r="E608" s="1">
        <v>497.80001831054602</v>
      </c>
      <c r="F608" s="1" t="s">
        <v>27</v>
      </c>
      <c r="G608" s="3">
        <f t="shared" si="40"/>
        <v>17</v>
      </c>
      <c r="H608">
        <f t="shared" si="38"/>
        <v>33318</v>
      </c>
      <c r="I608">
        <f t="shared" si="39"/>
        <v>1</v>
      </c>
    </row>
    <row r="609" spans="1:9" hidden="1" x14ac:dyDescent="0.3">
      <c r="A609" s="1">
        <v>33337</v>
      </c>
      <c r="B609" s="1" t="s">
        <v>29</v>
      </c>
      <c r="C609" s="1" t="s">
        <v>18</v>
      </c>
      <c r="D609" s="1">
        <v>622.40002441406205</v>
      </c>
      <c r="E609" s="1">
        <v>497.80001831054602</v>
      </c>
      <c r="F609" s="1" t="s">
        <v>27</v>
      </c>
      <c r="G609" s="3">
        <f t="shared" si="40"/>
        <v>19</v>
      </c>
      <c r="H609">
        <f t="shared" si="38"/>
        <v>33337</v>
      </c>
      <c r="I609">
        <f t="shared" si="39"/>
        <v>1</v>
      </c>
    </row>
    <row r="610" spans="1:9" hidden="1" x14ac:dyDescent="0.3">
      <c r="A610" s="1">
        <v>33350</v>
      </c>
      <c r="B610" s="1" t="s">
        <v>29</v>
      </c>
      <c r="C610" s="1" t="s">
        <v>18</v>
      </c>
      <c r="D610" s="1">
        <v>620.79998779296795</v>
      </c>
      <c r="E610" s="1">
        <v>497.80001831054602</v>
      </c>
      <c r="F610" s="1" t="s">
        <v>27</v>
      </c>
      <c r="G610" s="3">
        <f t="shared" si="40"/>
        <v>13</v>
      </c>
      <c r="H610">
        <f t="shared" si="38"/>
        <v>33350</v>
      </c>
      <c r="I610">
        <f t="shared" si="39"/>
        <v>1</v>
      </c>
    </row>
    <row r="611" spans="1:9" hidden="1" x14ac:dyDescent="0.3">
      <c r="A611" s="1">
        <v>33365</v>
      </c>
      <c r="B611" s="1" t="s">
        <v>29</v>
      </c>
      <c r="C611" s="1" t="s">
        <v>18</v>
      </c>
      <c r="D611" s="1">
        <v>616.79998779296795</v>
      </c>
      <c r="E611" s="1">
        <v>498.60006713867102</v>
      </c>
      <c r="F611" s="1" t="s">
        <v>27</v>
      </c>
      <c r="G611" s="3">
        <f t="shared" si="40"/>
        <v>15</v>
      </c>
      <c r="H611">
        <f t="shared" si="38"/>
        <v>33365</v>
      </c>
      <c r="I611">
        <f t="shared" si="39"/>
        <v>1</v>
      </c>
    </row>
    <row r="612" spans="1:9" hidden="1" x14ac:dyDescent="0.3">
      <c r="A612" s="1">
        <v>33385</v>
      </c>
      <c r="B612" s="1" t="s">
        <v>29</v>
      </c>
      <c r="C612" s="1" t="s">
        <v>18</v>
      </c>
      <c r="D612" s="1">
        <v>611.20001220703102</v>
      </c>
      <c r="E612" s="1">
        <v>498.60006713867102</v>
      </c>
      <c r="F612" s="1" t="s">
        <v>27</v>
      </c>
      <c r="G612" s="3">
        <f t="shared" si="40"/>
        <v>20</v>
      </c>
      <c r="H612">
        <f t="shared" si="38"/>
        <v>33385</v>
      </c>
      <c r="I612">
        <f t="shared" si="39"/>
        <v>1</v>
      </c>
    </row>
    <row r="613" spans="1:9" hidden="1" x14ac:dyDescent="0.3">
      <c r="A613" s="1">
        <v>33401</v>
      </c>
      <c r="B613" s="1" t="s">
        <v>29</v>
      </c>
      <c r="C613" s="1" t="s">
        <v>18</v>
      </c>
      <c r="D613" s="1">
        <v>603.20001220703102</v>
      </c>
      <c r="E613" s="1">
        <v>498.60006713867102</v>
      </c>
      <c r="F613" s="1" t="s">
        <v>27</v>
      </c>
      <c r="G613" s="3">
        <f t="shared" si="40"/>
        <v>16</v>
      </c>
      <c r="H613">
        <f t="shared" si="38"/>
        <v>33401</v>
      </c>
      <c r="I613">
        <f t="shared" si="39"/>
        <v>1</v>
      </c>
    </row>
    <row r="614" spans="1:9" hidden="1" x14ac:dyDescent="0.3">
      <c r="A614" s="1">
        <v>33419</v>
      </c>
      <c r="B614" s="1" t="s">
        <v>29</v>
      </c>
      <c r="C614" s="1" t="s">
        <v>18</v>
      </c>
      <c r="D614" s="1">
        <v>596</v>
      </c>
      <c r="E614" s="1">
        <v>497</v>
      </c>
      <c r="F614" s="1" t="s">
        <v>27</v>
      </c>
      <c r="G614" s="3">
        <f t="shared" si="40"/>
        <v>18</v>
      </c>
      <c r="H614">
        <f t="shared" si="38"/>
        <v>33419</v>
      </c>
      <c r="I614">
        <f t="shared" si="39"/>
        <v>1</v>
      </c>
    </row>
    <row r="615" spans="1:9" hidden="1" x14ac:dyDescent="0.3">
      <c r="A615" s="1">
        <v>33434</v>
      </c>
      <c r="B615" s="1" t="s">
        <v>29</v>
      </c>
      <c r="C615" s="1" t="s">
        <v>18</v>
      </c>
      <c r="D615" s="1">
        <v>592</v>
      </c>
      <c r="E615" s="1">
        <v>495.39999389648398</v>
      </c>
      <c r="F615" s="1" t="s">
        <v>27</v>
      </c>
      <c r="G615" s="3">
        <f t="shared" si="40"/>
        <v>15</v>
      </c>
      <c r="H615">
        <f t="shared" si="38"/>
        <v>33434</v>
      </c>
      <c r="I615">
        <f t="shared" si="39"/>
        <v>1</v>
      </c>
    </row>
    <row r="616" spans="1:9" hidden="1" x14ac:dyDescent="0.3">
      <c r="A616" s="1">
        <v>33444</v>
      </c>
      <c r="B616" s="1" t="s">
        <v>29</v>
      </c>
      <c r="C616" s="1" t="s">
        <v>18</v>
      </c>
      <c r="D616" s="1">
        <v>587.20001220703102</v>
      </c>
      <c r="E616" s="1">
        <v>493.80001831054602</v>
      </c>
      <c r="F616" s="1" t="s">
        <v>27</v>
      </c>
      <c r="G616" s="3">
        <f t="shared" si="40"/>
        <v>10</v>
      </c>
      <c r="H616">
        <f t="shared" si="38"/>
        <v>33444</v>
      </c>
      <c r="I616">
        <f t="shared" si="39"/>
        <v>1</v>
      </c>
    </row>
    <row r="617" spans="1:9" hidden="1" x14ac:dyDescent="0.3">
      <c r="A617" s="1">
        <v>33465</v>
      </c>
      <c r="B617" s="1" t="s">
        <v>29</v>
      </c>
      <c r="C617" s="1" t="s">
        <v>18</v>
      </c>
      <c r="D617" s="1">
        <v>581.60003662109295</v>
      </c>
      <c r="E617" s="1">
        <v>490.60006713867102</v>
      </c>
      <c r="F617" s="1" t="s">
        <v>27</v>
      </c>
      <c r="G617" s="3">
        <f t="shared" si="40"/>
        <v>21</v>
      </c>
      <c r="H617">
        <f t="shared" si="38"/>
        <v>33465</v>
      </c>
      <c r="I617">
        <f t="shared" si="39"/>
        <v>1</v>
      </c>
    </row>
    <row r="618" spans="1:9" hidden="1" x14ac:dyDescent="0.3">
      <c r="A618" s="1">
        <v>33485</v>
      </c>
      <c r="B618" s="1" t="s">
        <v>29</v>
      </c>
      <c r="C618" s="1" t="s">
        <v>18</v>
      </c>
      <c r="D618" s="1">
        <v>575.20001220703102</v>
      </c>
      <c r="E618" s="1">
        <v>485.80001831054602</v>
      </c>
      <c r="F618" s="1" t="s">
        <v>27</v>
      </c>
      <c r="G618" s="3">
        <f t="shared" si="40"/>
        <v>20</v>
      </c>
      <c r="H618">
        <f t="shared" si="38"/>
        <v>33485</v>
      </c>
      <c r="I618">
        <f t="shared" si="39"/>
        <v>1</v>
      </c>
    </row>
    <row r="619" spans="1:9" hidden="1" x14ac:dyDescent="0.3">
      <c r="A619" s="1">
        <v>33500</v>
      </c>
      <c r="B619" s="1" t="s">
        <v>29</v>
      </c>
      <c r="C619" s="1" t="s">
        <v>18</v>
      </c>
      <c r="D619" s="1">
        <v>571.20001220703102</v>
      </c>
      <c r="E619" s="1">
        <v>483.39999389648398</v>
      </c>
      <c r="F619" s="1" t="s">
        <v>27</v>
      </c>
      <c r="G619" s="3">
        <f t="shared" si="40"/>
        <v>15</v>
      </c>
      <c r="H619">
        <f t="shared" si="38"/>
        <v>33500</v>
      </c>
      <c r="I619">
        <f t="shared" si="39"/>
        <v>1</v>
      </c>
    </row>
    <row r="620" spans="1:9" hidden="1" x14ac:dyDescent="0.3">
      <c r="A620" s="1">
        <v>33515</v>
      </c>
      <c r="B620" s="1" t="s">
        <v>29</v>
      </c>
      <c r="C620" s="1" t="s">
        <v>18</v>
      </c>
      <c r="D620" s="1">
        <v>568</v>
      </c>
      <c r="E620" s="1">
        <v>481.80001831054602</v>
      </c>
      <c r="F620" s="1" t="s">
        <v>27</v>
      </c>
      <c r="G620" s="3">
        <f t="shared" si="40"/>
        <v>15</v>
      </c>
      <c r="H620">
        <f t="shared" si="38"/>
        <v>33515</v>
      </c>
      <c r="I620">
        <f t="shared" si="39"/>
        <v>1</v>
      </c>
    </row>
    <row r="621" spans="1:9" hidden="1" x14ac:dyDescent="0.3">
      <c r="A621" s="1">
        <v>33535</v>
      </c>
      <c r="B621" s="1" t="s">
        <v>29</v>
      </c>
      <c r="C621" s="1" t="s">
        <v>18</v>
      </c>
      <c r="D621" s="1">
        <v>565.60003662109295</v>
      </c>
      <c r="E621" s="1">
        <v>480.20001220703102</v>
      </c>
      <c r="F621" s="1" t="s">
        <v>27</v>
      </c>
      <c r="G621" s="3">
        <f t="shared" si="40"/>
        <v>20</v>
      </c>
      <c r="H621">
        <f t="shared" si="38"/>
        <v>33535</v>
      </c>
      <c r="I621">
        <f t="shared" si="39"/>
        <v>1</v>
      </c>
    </row>
    <row r="622" spans="1:9" hidden="1" x14ac:dyDescent="0.3">
      <c r="A622" s="1">
        <v>33552</v>
      </c>
      <c r="B622" s="1" t="s">
        <v>29</v>
      </c>
      <c r="C622" s="1" t="s">
        <v>18</v>
      </c>
      <c r="D622" s="1">
        <v>563.20001220703102</v>
      </c>
      <c r="E622" s="1">
        <v>480.20001220703102</v>
      </c>
      <c r="F622" s="1" t="s">
        <v>27</v>
      </c>
      <c r="G622" s="3">
        <f t="shared" si="40"/>
        <v>17</v>
      </c>
      <c r="H622">
        <f t="shared" si="38"/>
        <v>33552</v>
      </c>
      <c r="I622">
        <f t="shared" si="39"/>
        <v>1</v>
      </c>
    </row>
    <row r="623" spans="1:9" hidden="1" x14ac:dyDescent="0.3">
      <c r="A623" s="1">
        <v>33569</v>
      </c>
      <c r="B623" s="1" t="s">
        <v>29</v>
      </c>
      <c r="C623" s="1" t="s">
        <v>18</v>
      </c>
      <c r="D623" s="1">
        <v>560.79998779296795</v>
      </c>
      <c r="E623" s="1">
        <v>480.20001220703102</v>
      </c>
      <c r="F623" s="1" t="s">
        <v>27</v>
      </c>
      <c r="G623" s="3">
        <f t="shared" si="40"/>
        <v>17</v>
      </c>
      <c r="H623">
        <f t="shared" si="38"/>
        <v>33569</v>
      </c>
      <c r="I623">
        <f t="shared" si="39"/>
        <v>1</v>
      </c>
    </row>
    <row r="624" spans="1:9" hidden="1" x14ac:dyDescent="0.3">
      <c r="A624" s="1">
        <v>33580</v>
      </c>
      <c r="B624" s="1" t="s">
        <v>29</v>
      </c>
      <c r="C624" s="1" t="s">
        <v>18</v>
      </c>
      <c r="D624" s="1">
        <v>559.20001220703102</v>
      </c>
      <c r="E624" s="1">
        <v>480.20001220703102</v>
      </c>
      <c r="F624" s="1" t="s">
        <v>27</v>
      </c>
      <c r="G624" s="3">
        <f t="shared" si="40"/>
        <v>11</v>
      </c>
      <c r="H624">
        <f t="shared" si="38"/>
        <v>33580</v>
      </c>
      <c r="I624">
        <f t="shared" si="39"/>
        <v>1</v>
      </c>
    </row>
    <row r="625" spans="1:9" hidden="1" x14ac:dyDescent="0.3">
      <c r="A625" s="1">
        <v>33600</v>
      </c>
      <c r="B625" s="1" t="s">
        <v>29</v>
      </c>
      <c r="C625" s="1" t="s">
        <v>18</v>
      </c>
      <c r="D625" s="1">
        <v>556.79998779296795</v>
      </c>
      <c r="E625" s="1">
        <v>480.20001220703102</v>
      </c>
      <c r="F625" s="1" t="s">
        <v>27</v>
      </c>
      <c r="G625" s="3">
        <f t="shared" si="40"/>
        <v>20</v>
      </c>
      <c r="H625">
        <f t="shared" si="38"/>
        <v>33600</v>
      </c>
      <c r="I625">
        <f t="shared" si="39"/>
        <v>1</v>
      </c>
    </row>
    <row r="626" spans="1:9" hidden="1" x14ac:dyDescent="0.3">
      <c r="A626" s="1">
        <v>33614</v>
      </c>
      <c r="B626" s="1" t="s">
        <v>29</v>
      </c>
      <c r="C626" s="1" t="s">
        <v>18</v>
      </c>
      <c r="D626" s="1">
        <v>554.40002441406205</v>
      </c>
      <c r="E626" s="1">
        <v>480.20001220703102</v>
      </c>
      <c r="F626" s="1" t="s">
        <v>27</v>
      </c>
      <c r="G626" s="3">
        <f t="shared" si="40"/>
        <v>14</v>
      </c>
      <c r="H626">
        <f t="shared" si="38"/>
        <v>33614</v>
      </c>
      <c r="I626">
        <f t="shared" si="39"/>
        <v>1</v>
      </c>
    </row>
    <row r="627" spans="1:9" hidden="1" x14ac:dyDescent="0.3">
      <c r="A627" s="1">
        <v>33635</v>
      </c>
      <c r="B627" s="1" t="s">
        <v>29</v>
      </c>
      <c r="C627" s="1" t="s">
        <v>18</v>
      </c>
      <c r="D627" s="1">
        <v>552</v>
      </c>
      <c r="E627" s="1">
        <v>480.20001220703102</v>
      </c>
      <c r="F627" s="1" t="s">
        <v>27</v>
      </c>
      <c r="G627" s="3">
        <f t="shared" si="40"/>
        <v>21</v>
      </c>
      <c r="H627">
        <f t="shared" si="38"/>
        <v>33635</v>
      </c>
      <c r="I627">
        <f t="shared" si="39"/>
        <v>1</v>
      </c>
    </row>
    <row r="628" spans="1:9" hidden="1" x14ac:dyDescent="0.3">
      <c r="A628" s="1">
        <v>33650</v>
      </c>
      <c r="B628" s="1" t="s">
        <v>29</v>
      </c>
      <c r="C628" s="1" t="s">
        <v>18</v>
      </c>
      <c r="D628" s="1">
        <v>550.40002441406205</v>
      </c>
      <c r="E628" s="1">
        <v>480.20001220703102</v>
      </c>
      <c r="F628" s="1" t="s">
        <v>27</v>
      </c>
      <c r="G628" s="3">
        <f t="shared" si="40"/>
        <v>15</v>
      </c>
      <c r="H628">
        <f t="shared" si="38"/>
        <v>33650</v>
      </c>
      <c r="I628">
        <f t="shared" si="39"/>
        <v>1</v>
      </c>
    </row>
    <row r="629" spans="1:9" hidden="1" x14ac:dyDescent="0.3">
      <c r="A629" s="1">
        <v>33670</v>
      </c>
      <c r="B629" s="1" t="s">
        <v>29</v>
      </c>
      <c r="C629" s="1" t="s">
        <v>18</v>
      </c>
      <c r="D629" s="1">
        <v>548</v>
      </c>
      <c r="E629" s="1">
        <v>480.20001220703102</v>
      </c>
      <c r="F629" s="1" t="s">
        <v>27</v>
      </c>
      <c r="G629" s="3">
        <f t="shared" si="40"/>
        <v>20</v>
      </c>
      <c r="H629">
        <f t="shared" si="38"/>
        <v>33670</v>
      </c>
      <c r="I629">
        <f t="shared" si="39"/>
        <v>1</v>
      </c>
    </row>
    <row r="630" spans="1:9" hidden="1" x14ac:dyDescent="0.3">
      <c r="A630" s="1">
        <v>33686</v>
      </c>
      <c r="B630" s="1" t="s">
        <v>29</v>
      </c>
      <c r="C630" s="1" t="s">
        <v>18</v>
      </c>
      <c r="D630" s="1">
        <v>546.40002441406205</v>
      </c>
      <c r="E630" s="1">
        <v>480.20001220703102</v>
      </c>
      <c r="F630" s="1" t="s">
        <v>27</v>
      </c>
      <c r="G630" s="3">
        <f t="shared" si="40"/>
        <v>16</v>
      </c>
      <c r="H630">
        <f t="shared" si="38"/>
        <v>33686</v>
      </c>
      <c r="I630">
        <f t="shared" si="39"/>
        <v>1</v>
      </c>
    </row>
    <row r="631" spans="1:9" hidden="1" x14ac:dyDescent="0.3">
      <c r="A631" s="1">
        <v>33695</v>
      </c>
      <c r="B631" s="1" t="s">
        <v>29</v>
      </c>
      <c r="C631" s="1" t="s">
        <v>18</v>
      </c>
      <c r="D631" s="1">
        <v>544.79998779296795</v>
      </c>
      <c r="E631" s="1">
        <v>480.20001220703102</v>
      </c>
      <c r="F631" s="1" t="s">
        <v>27</v>
      </c>
      <c r="G631" s="3">
        <f t="shared" si="40"/>
        <v>9</v>
      </c>
      <c r="H631">
        <f t="shared" si="38"/>
        <v>33695</v>
      </c>
      <c r="I631">
        <f t="shared" si="39"/>
        <v>1</v>
      </c>
    </row>
    <row r="632" spans="1:9" hidden="1" x14ac:dyDescent="0.3">
      <c r="A632" s="1">
        <v>33714</v>
      </c>
      <c r="B632" s="1" t="s">
        <v>29</v>
      </c>
      <c r="C632" s="1" t="s">
        <v>18</v>
      </c>
      <c r="D632" s="1">
        <v>542.40002441406205</v>
      </c>
      <c r="E632" s="1">
        <v>480.20001220703102</v>
      </c>
      <c r="F632" s="1" t="s">
        <v>27</v>
      </c>
      <c r="G632" s="3">
        <f t="shared" si="40"/>
        <v>19</v>
      </c>
      <c r="H632">
        <f t="shared" si="38"/>
        <v>33714</v>
      </c>
      <c r="I632">
        <f t="shared" si="39"/>
        <v>1</v>
      </c>
    </row>
    <row r="633" spans="1:9" hidden="1" x14ac:dyDescent="0.3">
      <c r="A633" s="1">
        <v>33735</v>
      </c>
      <c r="B633" s="1" t="s">
        <v>29</v>
      </c>
      <c r="C633" s="1" t="s">
        <v>18</v>
      </c>
      <c r="D633" s="1">
        <v>540</v>
      </c>
      <c r="E633" s="1">
        <v>480.20001220703102</v>
      </c>
      <c r="F633" s="1" t="s">
        <v>27</v>
      </c>
      <c r="G633" s="3">
        <f t="shared" si="40"/>
        <v>21</v>
      </c>
      <c r="H633">
        <f t="shared" si="38"/>
        <v>33735</v>
      </c>
      <c r="I633">
        <f t="shared" si="39"/>
        <v>1</v>
      </c>
    </row>
    <row r="634" spans="1:9" hidden="1" x14ac:dyDescent="0.3">
      <c r="A634" s="1">
        <v>33749</v>
      </c>
      <c r="B634" s="1" t="s">
        <v>29</v>
      </c>
      <c r="C634" s="1" t="s">
        <v>18</v>
      </c>
      <c r="D634" s="1">
        <v>538.40002441406205</v>
      </c>
      <c r="E634" s="1">
        <v>480.20001220703102</v>
      </c>
      <c r="F634" s="1" t="s">
        <v>27</v>
      </c>
      <c r="G634" s="3">
        <f t="shared" si="40"/>
        <v>14</v>
      </c>
      <c r="H634">
        <f t="shared" si="38"/>
        <v>33749</v>
      </c>
      <c r="I634">
        <f t="shared" si="39"/>
        <v>1</v>
      </c>
    </row>
    <row r="635" spans="1:9" hidden="1" x14ac:dyDescent="0.3">
      <c r="A635" s="1">
        <v>33770</v>
      </c>
      <c r="B635" s="1" t="s">
        <v>29</v>
      </c>
      <c r="C635" s="1" t="s">
        <v>18</v>
      </c>
      <c r="D635" s="1">
        <v>536</v>
      </c>
      <c r="E635" s="1">
        <v>480.20001220703102</v>
      </c>
      <c r="F635" s="1" t="s">
        <v>27</v>
      </c>
      <c r="G635" s="3">
        <f t="shared" si="40"/>
        <v>21</v>
      </c>
      <c r="H635">
        <f t="shared" si="38"/>
        <v>33770</v>
      </c>
      <c r="I635">
        <f t="shared" si="39"/>
        <v>1</v>
      </c>
    </row>
    <row r="636" spans="1:9" hidden="1" x14ac:dyDescent="0.3">
      <c r="A636" s="1">
        <v>33785</v>
      </c>
      <c r="B636" s="1" t="s">
        <v>29</v>
      </c>
      <c r="C636" s="1" t="s">
        <v>18</v>
      </c>
      <c r="D636" s="1">
        <v>533.60003662109295</v>
      </c>
      <c r="E636" s="1">
        <v>480.20001220703102</v>
      </c>
      <c r="F636" s="1" t="s">
        <v>27</v>
      </c>
      <c r="G636" s="3">
        <f t="shared" si="40"/>
        <v>15</v>
      </c>
      <c r="H636">
        <f t="shared" si="38"/>
        <v>33785</v>
      </c>
      <c r="I636">
        <f t="shared" si="39"/>
        <v>1</v>
      </c>
    </row>
    <row r="637" spans="1:9" hidden="1" x14ac:dyDescent="0.3">
      <c r="A637" s="1">
        <v>33803</v>
      </c>
      <c r="B637" s="1" t="s">
        <v>29</v>
      </c>
      <c r="C637" s="1" t="s">
        <v>18</v>
      </c>
      <c r="D637" s="1">
        <v>532</v>
      </c>
      <c r="E637" s="1">
        <v>480.20001220703102</v>
      </c>
      <c r="F637" s="1" t="s">
        <v>27</v>
      </c>
      <c r="G637" s="3">
        <f t="shared" si="40"/>
        <v>18</v>
      </c>
      <c r="H637">
        <f t="shared" si="38"/>
        <v>33803</v>
      </c>
      <c r="I637">
        <f t="shared" si="39"/>
        <v>1</v>
      </c>
    </row>
    <row r="638" spans="1:9" hidden="1" x14ac:dyDescent="0.3">
      <c r="A638" s="1">
        <v>33815</v>
      </c>
      <c r="B638" s="1" t="s">
        <v>29</v>
      </c>
      <c r="C638" s="1" t="s">
        <v>18</v>
      </c>
      <c r="D638" s="1">
        <v>530.40002441406205</v>
      </c>
      <c r="E638" s="1">
        <v>480.20001220703102</v>
      </c>
      <c r="F638" s="1" t="s">
        <v>27</v>
      </c>
      <c r="G638" s="3">
        <f t="shared" si="40"/>
        <v>12</v>
      </c>
      <c r="H638">
        <f t="shared" si="38"/>
        <v>33815</v>
      </c>
      <c r="I638">
        <f t="shared" si="39"/>
        <v>1</v>
      </c>
    </row>
    <row r="639" spans="1:9" hidden="1" x14ac:dyDescent="0.3">
      <c r="A639" s="1">
        <v>33832</v>
      </c>
      <c r="B639" s="1" t="s">
        <v>29</v>
      </c>
      <c r="C639" s="1" t="s">
        <v>18</v>
      </c>
      <c r="D639" s="1">
        <v>528</v>
      </c>
      <c r="E639" s="1">
        <v>480.20001220703102</v>
      </c>
      <c r="F639" s="1" t="s">
        <v>27</v>
      </c>
      <c r="G639" s="3">
        <f t="shared" si="40"/>
        <v>17</v>
      </c>
      <c r="H639">
        <f t="shared" si="38"/>
        <v>33832</v>
      </c>
      <c r="I639">
        <f t="shared" si="39"/>
        <v>1</v>
      </c>
    </row>
    <row r="640" spans="1:9" hidden="1" x14ac:dyDescent="0.3">
      <c r="A640" s="1">
        <v>33851</v>
      </c>
      <c r="B640" s="1" t="s">
        <v>29</v>
      </c>
      <c r="C640" s="1" t="s">
        <v>18</v>
      </c>
      <c r="D640" s="1">
        <v>525.60003662109295</v>
      </c>
      <c r="E640" s="1">
        <v>480.20001220703102</v>
      </c>
      <c r="F640" s="1" t="s">
        <v>27</v>
      </c>
      <c r="G640" s="3">
        <f t="shared" si="40"/>
        <v>19</v>
      </c>
      <c r="H640">
        <f t="shared" si="38"/>
        <v>33851</v>
      </c>
      <c r="I640">
        <f t="shared" si="39"/>
        <v>1</v>
      </c>
    </row>
    <row r="641" spans="1:9" hidden="1" x14ac:dyDescent="0.3">
      <c r="A641" s="1">
        <v>33870</v>
      </c>
      <c r="B641" s="1" t="s">
        <v>29</v>
      </c>
      <c r="C641" s="1" t="s">
        <v>18</v>
      </c>
      <c r="D641" s="1">
        <v>524</v>
      </c>
      <c r="E641" s="1">
        <v>480.20001220703102</v>
      </c>
      <c r="F641" s="1" t="s">
        <v>27</v>
      </c>
      <c r="G641" s="3">
        <f t="shared" si="40"/>
        <v>19</v>
      </c>
      <c r="H641">
        <f t="shared" si="38"/>
        <v>33870</v>
      </c>
      <c r="I641">
        <f t="shared" si="39"/>
        <v>1</v>
      </c>
    </row>
    <row r="642" spans="1:9" hidden="1" x14ac:dyDescent="0.3">
      <c r="A642" s="1">
        <v>33875</v>
      </c>
      <c r="B642" s="1" t="s">
        <v>30</v>
      </c>
      <c r="C642" s="1" t="s">
        <v>18</v>
      </c>
      <c r="D642" s="1">
        <v>524</v>
      </c>
      <c r="E642" s="1">
        <v>480.20001220703102</v>
      </c>
      <c r="F642" s="1" t="s">
        <v>27</v>
      </c>
      <c r="G642" s="3">
        <f t="shared" si="40"/>
        <v>5</v>
      </c>
      <c r="H642">
        <f t="shared" si="38"/>
        <v>33875</v>
      </c>
      <c r="I642">
        <f t="shared" si="39"/>
        <v>1</v>
      </c>
    </row>
    <row r="643" spans="1:9" hidden="1" x14ac:dyDescent="0.3">
      <c r="A643" s="1">
        <v>35678</v>
      </c>
      <c r="B643" s="1" t="s">
        <v>28</v>
      </c>
      <c r="C643" s="1" t="s">
        <v>18</v>
      </c>
      <c r="D643" s="1">
        <v>1155.20007324218</v>
      </c>
      <c r="E643" s="1">
        <v>613.79998779296795</v>
      </c>
      <c r="F643" s="1" t="s">
        <v>27</v>
      </c>
      <c r="G643" s="3">
        <f t="shared" si="40"/>
        <v>1803</v>
      </c>
      <c r="H643">
        <f t="shared" si="38"/>
        <v>35678</v>
      </c>
      <c r="I643">
        <f t="shared" si="39"/>
        <v>1</v>
      </c>
    </row>
    <row r="644" spans="1:9" hidden="1" x14ac:dyDescent="0.3">
      <c r="A644" s="1">
        <v>35829</v>
      </c>
      <c r="B644" s="1" t="s">
        <v>29</v>
      </c>
      <c r="C644" s="1" t="s">
        <v>18</v>
      </c>
      <c r="D644" s="1">
        <v>1151.20007324218</v>
      </c>
      <c r="E644" s="1">
        <v>615.40002441406205</v>
      </c>
      <c r="F644" s="1" t="s">
        <v>27</v>
      </c>
      <c r="G644" s="3">
        <f t="shared" si="40"/>
        <v>151</v>
      </c>
      <c r="H644">
        <f t="shared" si="38"/>
        <v>35829</v>
      </c>
      <c r="I644">
        <f t="shared" si="39"/>
        <v>1</v>
      </c>
    </row>
    <row r="645" spans="1:9" hidden="1" x14ac:dyDescent="0.3">
      <c r="A645" s="1">
        <v>35831</v>
      </c>
      <c r="B645" s="1" t="s">
        <v>29</v>
      </c>
      <c r="C645" s="1" t="s">
        <v>18</v>
      </c>
      <c r="D645" s="1">
        <v>1148</v>
      </c>
      <c r="E645" s="1">
        <v>615.40002441406205</v>
      </c>
      <c r="F645" s="1" t="s">
        <v>27</v>
      </c>
      <c r="G645" s="3">
        <f t="shared" si="40"/>
        <v>2</v>
      </c>
      <c r="H645">
        <f t="shared" si="38"/>
        <v>35831</v>
      </c>
      <c r="I645">
        <f t="shared" si="39"/>
        <v>1</v>
      </c>
    </row>
    <row r="646" spans="1:9" hidden="1" x14ac:dyDescent="0.3">
      <c r="A646" s="1">
        <v>35848</v>
      </c>
      <c r="B646" s="1" t="s">
        <v>29</v>
      </c>
      <c r="C646" s="1" t="s">
        <v>18</v>
      </c>
      <c r="D646" s="1">
        <v>1122.40002441406</v>
      </c>
      <c r="E646" s="1">
        <v>624.20001220703102</v>
      </c>
      <c r="F646" s="1" t="s">
        <v>27</v>
      </c>
      <c r="G646" s="3">
        <f t="shared" si="40"/>
        <v>17</v>
      </c>
      <c r="H646">
        <f t="shared" si="38"/>
        <v>35848</v>
      </c>
      <c r="I646">
        <f t="shared" si="39"/>
        <v>1</v>
      </c>
    </row>
    <row r="647" spans="1:9" hidden="1" x14ac:dyDescent="0.3">
      <c r="A647" s="1">
        <v>35866</v>
      </c>
      <c r="B647" s="1" t="s">
        <v>29</v>
      </c>
      <c r="C647" s="1" t="s">
        <v>18</v>
      </c>
      <c r="D647" s="1">
        <v>1082.40002441406</v>
      </c>
      <c r="E647" s="1">
        <v>632.20001220703102</v>
      </c>
      <c r="F647" s="1" t="s">
        <v>27</v>
      </c>
      <c r="G647" s="3">
        <f t="shared" si="40"/>
        <v>18</v>
      </c>
      <c r="H647">
        <f t="shared" si="38"/>
        <v>35866</v>
      </c>
      <c r="I647">
        <f t="shared" si="39"/>
        <v>1</v>
      </c>
    </row>
    <row r="648" spans="1:9" hidden="1" x14ac:dyDescent="0.3">
      <c r="A648" s="1">
        <v>35882</v>
      </c>
      <c r="B648" s="1" t="s">
        <v>29</v>
      </c>
      <c r="C648" s="1" t="s">
        <v>18</v>
      </c>
      <c r="D648" s="1">
        <v>1035.20007324218</v>
      </c>
      <c r="E648" s="1">
        <v>636.20001220703102</v>
      </c>
      <c r="F648" s="1" t="s">
        <v>27</v>
      </c>
      <c r="G648" s="3">
        <f t="shared" si="40"/>
        <v>16</v>
      </c>
      <c r="H648">
        <f t="shared" si="38"/>
        <v>35882</v>
      </c>
      <c r="I648">
        <f t="shared" si="39"/>
        <v>1</v>
      </c>
    </row>
    <row r="649" spans="1:9" hidden="1" x14ac:dyDescent="0.3">
      <c r="A649" s="1">
        <v>35901</v>
      </c>
      <c r="B649" s="1" t="s">
        <v>29</v>
      </c>
      <c r="C649" s="1" t="s">
        <v>18</v>
      </c>
      <c r="D649" s="1">
        <v>963.20001220703102</v>
      </c>
      <c r="E649" s="1">
        <v>637.79998779296795</v>
      </c>
      <c r="F649" s="1" t="s">
        <v>27</v>
      </c>
      <c r="G649" s="3">
        <f t="shared" si="40"/>
        <v>19</v>
      </c>
      <c r="H649">
        <f t="shared" si="38"/>
        <v>35901</v>
      </c>
      <c r="I649">
        <f t="shared" si="39"/>
        <v>1</v>
      </c>
    </row>
    <row r="650" spans="1:9" hidden="1" x14ac:dyDescent="0.3">
      <c r="A650" s="1">
        <v>35918</v>
      </c>
      <c r="B650" s="1" t="s">
        <v>29</v>
      </c>
      <c r="C650" s="1" t="s">
        <v>18</v>
      </c>
      <c r="D650" s="1">
        <v>903.20001220703102</v>
      </c>
      <c r="E650" s="1">
        <v>636.20001220703102</v>
      </c>
      <c r="F650" s="1" t="s">
        <v>27</v>
      </c>
      <c r="G650" s="3">
        <f t="shared" si="40"/>
        <v>17</v>
      </c>
      <c r="H650">
        <f t="shared" si="38"/>
        <v>35918</v>
      </c>
      <c r="I650">
        <f t="shared" si="39"/>
        <v>1</v>
      </c>
    </row>
    <row r="651" spans="1:9" hidden="1" x14ac:dyDescent="0.3">
      <c r="A651" s="1">
        <v>35936</v>
      </c>
      <c r="B651" s="1" t="s">
        <v>29</v>
      </c>
      <c r="C651" s="1" t="s">
        <v>18</v>
      </c>
      <c r="D651" s="1">
        <v>825.60003662109295</v>
      </c>
      <c r="E651" s="1">
        <v>629</v>
      </c>
      <c r="F651" s="1" t="s">
        <v>27</v>
      </c>
      <c r="G651" s="3">
        <f t="shared" si="40"/>
        <v>18</v>
      </c>
      <c r="H651">
        <f t="shared" si="38"/>
        <v>35936</v>
      </c>
      <c r="I651">
        <f t="shared" si="39"/>
        <v>1</v>
      </c>
    </row>
    <row r="652" spans="1:9" hidden="1" x14ac:dyDescent="0.3">
      <c r="A652" s="1">
        <v>35953</v>
      </c>
      <c r="B652" s="1" t="s">
        <v>29</v>
      </c>
      <c r="C652" s="1" t="s">
        <v>18</v>
      </c>
      <c r="D652" s="1">
        <v>774.40002441406205</v>
      </c>
      <c r="E652" s="1">
        <v>625</v>
      </c>
      <c r="F652" s="1" t="s">
        <v>27</v>
      </c>
      <c r="G652" s="3">
        <f t="shared" si="40"/>
        <v>17</v>
      </c>
      <c r="H652">
        <f t="shared" si="38"/>
        <v>35953</v>
      </c>
      <c r="I652">
        <f t="shared" si="39"/>
        <v>1</v>
      </c>
    </row>
    <row r="653" spans="1:9" hidden="1" x14ac:dyDescent="0.3">
      <c r="A653" s="1">
        <v>35966</v>
      </c>
      <c r="B653" s="1" t="s">
        <v>29</v>
      </c>
      <c r="C653" s="1" t="s">
        <v>18</v>
      </c>
      <c r="D653" s="1">
        <v>736</v>
      </c>
      <c r="E653" s="1">
        <v>622.60003662109295</v>
      </c>
      <c r="F653" s="1" t="s">
        <v>27</v>
      </c>
      <c r="G653" s="3">
        <f t="shared" si="40"/>
        <v>13</v>
      </c>
      <c r="H653">
        <f t="shared" si="38"/>
        <v>35966</v>
      </c>
      <c r="I653">
        <f t="shared" si="39"/>
        <v>1</v>
      </c>
    </row>
    <row r="654" spans="1:9" hidden="1" x14ac:dyDescent="0.3">
      <c r="A654" s="1">
        <v>35982</v>
      </c>
      <c r="B654" s="1" t="s">
        <v>29</v>
      </c>
      <c r="C654" s="1" t="s">
        <v>18</v>
      </c>
      <c r="D654" s="1">
        <v>689.60003662109295</v>
      </c>
      <c r="E654" s="1">
        <v>620.20001220703102</v>
      </c>
      <c r="F654" s="1" t="s">
        <v>27</v>
      </c>
      <c r="G654" s="3">
        <f t="shared" si="40"/>
        <v>16</v>
      </c>
      <c r="H654">
        <f t="shared" si="38"/>
        <v>35982</v>
      </c>
      <c r="I654">
        <f t="shared" si="39"/>
        <v>1</v>
      </c>
    </row>
    <row r="655" spans="1:9" hidden="1" x14ac:dyDescent="0.3">
      <c r="A655" s="1">
        <v>36001</v>
      </c>
      <c r="B655" s="1" t="s">
        <v>29</v>
      </c>
      <c r="C655" s="1" t="s">
        <v>18</v>
      </c>
      <c r="D655" s="1">
        <v>654.40002441406205</v>
      </c>
      <c r="E655" s="1">
        <v>621.79998779296795</v>
      </c>
      <c r="F655" s="1" t="s">
        <v>27</v>
      </c>
      <c r="G655" s="3">
        <f t="shared" si="40"/>
        <v>19</v>
      </c>
      <c r="H655">
        <f t="shared" si="38"/>
        <v>36001</v>
      </c>
      <c r="I655">
        <f t="shared" si="39"/>
        <v>1</v>
      </c>
    </row>
    <row r="656" spans="1:9" hidden="1" x14ac:dyDescent="0.3">
      <c r="A656" s="1">
        <v>36017</v>
      </c>
      <c r="B656" s="1" t="s">
        <v>29</v>
      </c>
      <c r="C656" s="1" t="s">
        <v>18</v>
      </c>
      <c r="D656" s="1">
        <v>631.20001220703102</v>
      </c>
      <c r="E656" s="1">
        <v>624.20001220703102</v>
      </c>
      <c r="F656" s="1" t="s">
        <v>27</v>
      </c>
      <c r="G656" s="3">
        <f t="shared" si="40"/>
        <v>16</v>
      </c>
      <c r="H656">
        <f t="shared" si="38"/>
        <v>36017</v>
      </c>
      <c r="I656">
        <f t="shared" si="39"/>
        <v>1</v>
      </c>
    </row>
    <row r="657" spans="1:9" hidden="1" x14ac:dyDescent="0.3">
      <c r="A657" s="1">
        <v>36036</v>
      </c>
      <c r="B657" s="1" t="s">
        <v>29</v>
      </c>
      <c r="C657" s="1" t="s">
        <v>18</v>
      </c>
      <c r="D657" s="1">
        <v>616.79998779296795</v>
      </c>
      <c r="E657" s="1">
        <v>625</v>
      </c>
      <c r="F657" s="1" t="s">
        <v>27</v>
      </c>
      <c r="G657" s="3">
        <f t="shared" si="40"/>
        <v>19</v>
      </c>
      <c r="H657">
        <f t="shared" si="38"/>
        <v>36036</v>
      </c>
      <c r="I657">
        <f t="shared" si="39"/>
        <v>1</v>
      </c>
    </row>
    <row r="658" spans="1:9" hidden="1" x14ac:dyDescent="0.3">
      <c r="A658" s="1">
        <v>36052</v>
      </c>
      <c r="B658" s="1" t="s">
        <v>29</v>
      </c>
      <c r="C658" s="1" t="s">
        <v>18</v>
      </c>
      <c r="D658" s="1">
        <v>609.60003662109295</v>
      </c>
      <c r="E658" s="1">
        <v>625</v>
      </c>
      <c r="F658" s="1" t="s">
        <v>27</v>
      </c>
      <c r="G658" s="3">
        <f t="shared" si="40"/>
        <v>16</v>
      </c>
      <c r="H658">
        <f t="shared" ref="H658:H721" si="41">INT(A658)</f>
        <v>36052</v>
      </c>
      <c r="I658">
        <f t="shared" ref="I658:I721" si="42">IF(H658=A658,1,0)</f>
        <v>1</v>
      </c>
    </row>
    <row r="659" spans="1:9" hidden="1" x14ac:dyDescent="0.3">
      <c r="A659" s="1">
        <v>36061</v>
      </c>
      <c r="B659" s="1" t="s">
        <v>29</v>
      </c>
      <c r="C659" s="1" t="s">
        <v>18</v>
      </c>
      <c r="D659" s="1">
        <v>605.60003662109295</v>
      </c>
      <c r="E659" s="1">
        <v>625</v>
      </c>
      <c r="F659" s="1" t="s">
        <v>27</v>
      </c>
      <c r="G659" s="3">
        <f t="shared" ref="G659:G722" si="43">A659-A658</f>
        <v>9</v>
      </c>
      <c r="H659">
        <f t="shared" si="41"/>
        <v>36061</v>
      </c>
      <c r="I659">
        <f t="shared" si="42"/>
        <v>1</v>
      </c>
    </row>
    <row r="660" spans="1:9" hidden="1" x14ac:dyDescent="0.3">
      <c r="A660" s="1">
        <v>36081</v>
      </c>
      <c r="B660" s="1" t="s">
        <v>29</v>
      </c>
      <c r="C660" s="1" t="s">
        <v>18</v>
      </c>
      <c r="D660" s="1">
        <v>600</v>
      </c>
      <c r="E660" s="1">
        <v>624.20001220703102</v>
      </c>
      <c r="F660" s="1" t="s">
        <v>27</v>
      </c>
      <c r="G660" s="3">
        <f t="shared" si="43"/>
        <v>20</v>
      </c>
      <c r="H660">
        <f t="shared" si="41"/>
        <v>36081</v>
      </c>
      <c r="I660">
        <f t="shared" si="42"/>
        <v>1</v>
      </c>
    </row>
    <row r="661" spans="1:9" hidden="1" x14ac:dyDescent="0.3">
      <c r="A661" s="1">
        <v>36097</v>
      </c>
      <c r="B661" s="1" t="s">
        <v>29</v>
      </c>
      <c r="C661" s="1" t="s">
        <v>18</v>
      </c>
      <c r="D661" s="1">
        <v>596</v>
      </c>
      <c r="E661" s="1">
        <v>624.20001220703102</v>
      </c>
      <c r="F661" s="1" t="s">
        <v>27</v>
      </c>
      <c r="G661" s="3">
        <f t="shared" si="43"/>
        <v>16</v>
      </c>
      <c r="H661">
        <f t="shared" si="41"/>
        <v>36097</v>
      </c>
      <c r="I661">
        <f t="shared" si="42"/>
        <v>1</v>
      </c>
    </row>
    <row r="662" spans="1:9" hidden="1" x14ac:dyDescent="0.3">
      <c r="A662" s="1">
        <v>36116</v>
      </c>
      <c r="B662" s="1" t="s">
        <v>29</v>
      </c>
      <c r="C662" s="1" t="s">
        <v>18</v>
      </c>
      <c r="D662" s="1">
        <v>591.20001220703102</v>
      </c>
      <c r="E662" s="1">
        <v>623.40002441406205</v>
      </c>
      <c r="F662" s="1" t="s">
        <v>27</v>
      </c>
      <c r="G662" s="3">
        <f t="shared" si="43"/>
        <v>19</v>
      </c>
      <c r="H662">
        <f t="shared" si="41"/>
        <v>36116</v>
      </c>
      <c r="I662">
        <f t="shared" si="42"/>
        <v>1</v>
      </c>
    </row>
    <row r="663" spans="1:9" hidden="1" x14ac:dyDescent="0.3">
      <c r="A663" s="1">
        <v>36133</v>
      </c>
      <c r="B663" s="1" t="s">
        <v>29</v>
      </c>
      <c r="C663" s="1" t="s">
        <v>18</v>
      </c>
      <c r="D663" s="1">
        <v>587.20001220703102</v>
      </c>
      <c r="E663" s="1">
        <v>622.60003662109295</v>
      </c>
      <c r="F663" s="1" t="s">
        <v>27</v>
      </c>
      <c r="G663" s="3">
        <f t="shared" si="43"/>
        <v>17</v>
      </c>
      <c r="H663">
        <f t="shared" si="41"/>
        <v>36133</v>
      </c>
      <c r="I663">
        <f t="shared" si="42"/>
        <v>1</v>
      </c>
    </row>
    <row r="664" spans="1:9" hidden="1" x14ac:dyDescent="0.3">
      <c r="A664" s="1">
        <v>36152</v>
      </c>
      <c r="B664" s="1" t="s">
        <v>29</v>
      </c>
      <c r="C664" s="1" t="s">
        <v>18</v>
      </c>
      <c r="D664" s="1">
        <v>578.40002441406205</v>
      </c>
      <c r="E664" s="1">
        <v>622.60003662109295</v>
      </c>
      <c r="F664" s="1" t="s">
        <v>27</v>
      </c>
      <c r="G664" s="3">
        <f t="shared" si="43"/>
        <v>19</v>
      </c>
      <c r="H664">
        <f t="shared" si="41"/>
        <v>36152</v>
      </c>
      <c r="I664">
        <f t="shared" si="42"/>
        <v>1</v>
      </c>
    </row>
    <row r="665" spans="1:9" hidden="1" x14ac:dyDescent="0.3">
      <c r="A665" s="1">
        <v>36169</v>
      </c>
      <c r="B665" s="1" t="s">
        <v>29</v>
      </c>
      <c r="C665" s="1" t="s">
        <v>18</v>
      </c>
      <c r="D665" s="1">
        <v>568.79998779296795</v>
      </c>
      <c r="E665" s="1">
        <v>623.40002441406205</v>
      </c>
      <c r="F665" s="1" t="s">
        <v>27</v>
      </c>
      <c r="G665" s="3">
        <f t="shared" si="43"/>
        <v>17</v>
      </c>
      <c r="H665">
        <f t="shared" si="41"/>
        <v>36169</v>
      </c>
      <c r="I665">
        <f t="shared" si="42"/>
        <v>1</v>
      </c>
    </row>
    <row r="666" spans="1:9" hidden="1" x14ac:dyDescent="0.3">
      <c r="A666" s="1">
        <v>36186</v>
      </c>
      <c r="B666" s="1" t="s">
        <v>29</v>
      </c>
      <c r="C666" s="1" t="s">
        <v>18</v>
      </c>
      <c r="D666" s="1">
        <v>557.60003662109295</v>
      </c>
      <c r="E666" s="1">
        <v>624.20001220703102</v>
      </c>
      <c r="F666" s="1" t="s">
        <v>27</v>
      </c>
      <c r="G666" s="3">
        <f t="shared" si="43"/>
        <v>17</v>
      </c>
      <c r="H666">
        <f t="shared" si="41"/>
        <v>36186</v>
      </c>
      <c r="I666">
        <f t="shared" si="42"/>
        <v>1</v>
      </c>
    </row>
    <row r="667" spans="1:9" hidden="1" x14ac:dyDescent="0.3">
      <c r="A667" s="1">
        <v>36196</v>
      </c>
      <c r="B667" s="1" t="s">
        <v>29</v>
      </c>
      <c r="C667" s="1" t="s">
        <v>18</v>
      </c>
      <c r="D667" s="1">
        <v>552</v>
      </c>
      <c r="E667" s="1">
        <v>625</v>
      </c>
      <c r="F667" s="1" t="s">
        <v>27</v>
      </c>
      <c r="G667" s="3">
        <f t="shared" si="43"/>
        <v>10</v>
      </c>
      <c r="H667">
        <f t="shared" si="41"/>
        <v>36196</v>
      </c>
      <c r="I667">
        <f t="shared" si="42"/>
        <v>1</v>
      </c>
    </row>
    <row r="668" spans="1:9" hidden="1" x14ac:dyDescent="0.3">
      <c r="A668" s="1">
        <v>36216</v>
      </c>
      <c r="B668" s="1" t="s">
        <v>29</v>
      </c>
      <c r="C668" s="1" t="s">
        <v>18</v>
      </c>
      <c r="D668" s="1">
        <v>544.79998779296795</v>
      </c>
      <c r="E668" s="1">
        <v>627.40002441406205</v>
      </c>
      <c r="F668" s="1" t="s">
        <v>27</v>
      </c>
      <c r="G668" s="3">
        <f t="shared" si="43"/>
        <v>20</v>
      </c>
      <c r="H668">
        <f t="shared" si="41"/>
        <v>36216</v>
      </c>
      <c r="I668">
        <f t="shared" si="42"/>
        <v>1</v>
      </c>
    </row>
    <row r="669" spans="1:9" hidden="1" x14ac:dyDescent="0.3">
      <c r="A669" s="1">
        <v>36230</v>
      </c>
      <c r="B669" s="1" t="s">
        <v>29</v>
      </c>
      <c r="C669" s="1" t="s">
        <v>18</v>
      </c>
      <c r="D669" s="1">
        <v>540</v>
      </c>
      <c r="E669" s="1">
        <v>629</v>
      </c>
      <c r="F669" s="1" t="s">
        <v>27</v>
      </c>
      <c r="G669" s="3">
        <f t="shared" si="43"/>
        <v>14</v>
      </c>
      <c r="H669">
        <f t="shared" si="41"/>
        <v>36230</v>
      </c>
      <c r="I669">
        <f t="shared" si="42"/>
        <v>1</v>
      </c>
    </row>
    <row r="670" spans="1:9" hidden="1" x14ac:dyDescent="0.3">
      <c r="A670" s="1">
        <v>36251</v>
      </c>
      <c r="B670" s="1" t="s">
        <v>29</v>
      </c>
      <c r="C670" s="1" t="s">
        <v>18</v>
      </c>
      <c r="D670" s="1">
        <v>536</v>
      </c>
      <c r="E670" s="1">
        <v>629.79998779296795</v>
      </c>
      <c r="F670" s="1" t="s">
        <v>27</v>
      </c>
      <c r="G670" s="3">
        <f t="shared" si="43"/>
        <v>21</v>
      </c>
      <c r="H670">
        <f t="shared" si="41"/>
        <v>36251</v>
      </c>
      <c r="I670">
        <f t="shared" si="42"/>
        <v>1</v>
      </c>
    </row>
    <row r="671" spans="1:9" hidden="1" x14ac:dyDescent="0.3">
      <c r="A671" s="1">
        <v>36266</v>
      </c>
      <c r="B671" s="1" t="s">
        <v>29</v>
      </c>
      <c r="C671" s="1" t="s">
        <v>18</v>
      </c>
      <c r="D671" s="1">
        <v>533.60003662109295</v>
      </c>
      <c r="E671" s="1">
        <v>629.79998779296795</v>
      </c>
      <c r="F671" s="1" t="s">
        <v>27</v>
      </c>
      <c r="G671" s="3">
        <f t="shared" si="43"/>
        <v>15</v>
      </c>
      <c r="H671">
        <f t="shared" si="41"/>
        <v>36266</v>
      </c>
      <c r="I671">
        <f t="shared" si="42"/>
        <v>1</v>
      </c>
    </row>
    <row r="672" spans="1:9" hidden="1" x14ac:dyDescent="0.3">
      <c r="A672" s="1">
        <v>36283</v>
      </c>
      <c r="B672" s="1" t="s">
        <v>29</v>
      </c>
      <c r="C672" s="1" t="s">
        <v>18</v>
      </c>
      <c r="D672" s="1">
        <v>532</v>
      </c>
      <c r="E672" s="1">
        <v>629.79998779296795</v>
      </c>
      <c r="F672" s="1" t="s">
        <v>27</v>
      </c>
      <c r="G672" s="3">
        <f t="shared" si="43"/>
        <v>17</v>
      </c>
      <c r="H672">
        <f t="shared" si="41"/>
        <v>36283</v>
      </c>
      <c r="I672">
        <f t="shared" si="42"/>
        <v>1</v>
      </c>
    </row>
    <row r="673" spans="1:9" hidden="1" x14ac:dyDescent="0.3">
      <c r="A673" s="1">
        <v>36301</v>
      </c>
      <c r="B673" s="1" t="s">
        <v>29</v>
      </c>
      <c r="C673" s="1" t="s">
        <v>18</v>
      </c>
      <c r="D673" s="1">
        <v>529.60003662109295</v>
      </c>
      <c r="E673" s="1">
        <v>629.79998779296795</v>
      </c>
      <c r="F673" s="1" t="s">
        <v>27</v>
      </c>
      <c r="G673" s="3">
        <f t="shared" si="43"/>
        <v>18</v>
      </c>
      <c r="H673">
        <f t="shared" si="41"/>
        <v>36301</v>
      </c>
      <c r="I673">
        <f t="shared" si="42"/>
        <v>1</v>
      </c>
    </row>
    <row r="674" spans="1:9" hidden="1" x14ac:dyDescent="0.3">
      <c r="A674" s="1">
        <v>36312</v>
      </c>
      <c r="B674" s="1" t="s">
        <v>29</v>
      </c>
      <c r="C674" s="1" t="s">
        <v>18</v>
      </c>
      <c r="D674" s="1">
        <v>528</v>
      </c>
      <c r="E674" s="1">
        <v>629.79998779296795</v>
      </c>
      <c r="F674" s="1" t="s">
        <v>27</v>
      </c>
      <c r="G674" s="3">
        <f t="shared" si="43"/>
        <v>11</v>
      </c>
      <c r="H674">
        <f t="shared" si="41"/>
        <v>36312</v>
      </c>
      <c r="I674">
        <f t="shared" si="42"/>
        <v>1</v>
      </c>
    </row>
    <row r="675" spans="1:9" hidden="1" x14ac:dyDescent="0.3">
      <c r="A675" s="1">
        <v>36336</v>
      </c>
      <c r="B675" s="1" t="s">
        <v>29</v>
      </c>
      <c r="C675" s="1" t="s">
        <v>18</v>
      </c>
      <c r="D675" s="1">
        <v>525.60003662109295</v>
      </c>
      <c r="E675" s="1">
        <v>629.79998779296795</v>
      </c>
      <c r="F675" s="1" t="s">
        <v>27</v>
      </c>
      <c r="G675" s="3">
        <f t="shared" si="43"/>
        <v>24</v>
      </c>
      <c r="H675">
        <f t="shared" si="41"/>
        <v>36336</v>
      </c>
      <c r="I675">
        <f t="shared" si="42"/>
        <v>1</v>
      </c>
    </row>
    <row r="676" spans="1:9" hidden="1" x14ac:dyDescent="0.3">
      <c r="A676" s="1">
        <v>36346</v>
      </c>
      <c r="B676" s="1" t="s">
        <v>29</v>
      </c>
      <c r="C676" s="1" t="s">
        <v>18</v>
      </c>
      <c r="D676" s="1">
        <v>524</v>
      </c>
      <c r="E676" s="1">
        <v>629.79998779296795</v>
      </c>
      <c r="F676" s="1" t="s">
        <v>27</v>
      </c>
      <c r="G676" s="3">
        <f t="shared" si="43"/>
        <v>10</v>
      </c>
      <c r="H676">
        <f t="shared" si="41"/>
        <v>36346</v>
      </c>
      <c r="I676">
        <f t="shared" si="42"/>
        <v>1</v>
      </c>
    </row>
    <row r="677" spans="1:9" hidden="1" x14ac:dyDescent="0.3">
      <c r="A677" s="1">
        <v>36366</v>
      </c>
      <c r="B677" s="1" t="s">
        <v>29</v>
      </c>
      <c r="C677" s="1" t="s">
        <v>18</v>
      </c>
      <c r="D677" s="1">
        <v>521.60003662109295</v>
      </c>
      <c r="E677" s="1">
        <v>629.79998779296795</v>
      </c>
      <c r="F677" s="1" t="s">
        <v>27</v>
      </c>
      <c r="G677" s="3">
        <f t="shared" si="43"/>
        <v>20</v>
      </c>
      <c r="H677">
        <f t="shared" si="41"/>
        <v>36366</v>
      </c>
      <c r="I677">
        <f t="shared" si="42"/>
        <v>1</v>
      </c>
    </row>
    <row r="678" spans="1:9" hidden="1" x14ac:dyDescent="0.3">
      <c r="A678" s="1">
        <v>36381</v>
      </c>
      <c r="B678" s="1" t="s">
        <v>29</v>
      </c>
      <c r="C678" s="1" t="s">
        <v>18</v>
      </c>
      <c r="D678" s="1">
        <v>519.20001220703102</v>
      </c>
      <c r="E678" s="1">
        <v>629.79998779296795</v>
      </c>
      <c r="F678" s="1" t="s">
        <v>27</v>
      </c>
      <c r="G678" s="3">
        <f t="shared" si="43"/>
        <v>15</v>
      </c>
      <c r="H678">
        <f t="shared" si="41"/>
        <v>36381</v>
      </c>
      <c r="I678">
        <f t="shared" si="42"/>
        <v>1</v>
      </c>
    </row>
    <row r="679" spans="1:9" hidden="1" x14ac:dyDescent="0.3">
      <c r="A679" s="1">
        <v>36401</v>
      </c>
      <c r="B679" s="1" t="s">
        <v>29</v>
      </c>
      <c r="C679" s="1" t="s">
        <v>18</v>
      </c>
      <c r="D679" s="1">
        <v>517.60003662109295</v>
      </c>
      <c r="E679" s="1">
        <v>629.79998779296795</v>
      </c>
      <c r="F679" s="1" t="s">
        <v>27</v>
      </c>
      <c r="G679" s="3">
        <f t="shared" si="43"/>
        <v>20</v>
      </c>
      <c r="H679">
        <f t="shared" si="41"/>
        <v>36401</v>
      </c>
      <c r="I679">
        <f t="shared" si="42"/>
        <v>1</v>
      </c>
    </row>
    <row r="680" spans="1:9" hidden="1" x14ac:dyDescent="0.3">
      <c r="A680" s="1">
        <v>36417</v>
      </c>
      <c r="B680" s="1" t="s">
        <v>29</v>
      </c>
      <c r="C680" s="1" t="s">
        <v>18</v>
      </c>
      <c r="D680" s="1">
        <v>515.20001220703102</v>
      </c>
      <c r="E680" s="1">
        <v>629.79998779296795</v>
      </c>
      <c r="F680" s="1" t="s">
        <v>27</v>
      </c>
      <c r="G680" s="3">
        <f t="shared" si="43"/>
        <v>16</v>
      </c>
      <c r="H680">
        <f t="shared" si="41"/>
        <v>36417</v>
      </c>
      <c r="I680">
        <f t="shared" si="42"/>
        <v>1</v>
      </c>
    </row>
    <row r="681" spans="1:9" hidden="1" x14ac:dyDescent="0.3">
      <c r="A681" s="1">
        <v>36434</v>
      </c>
      <c r="B681" s="1" t="s">
        <v>29</v>
      </c>
      <c r="C681" s="1" t="s">
        <v>18</v>
      </c>
      <c r="D681" s="1">
        <v>513.60003662109295</v>
      </c>
      <c r="E681" s="1">
        <v>629.79998779296795</v>
      </c>
      <c r="F681" s="1" t="s">
        <v>27</v>
      </c>
      <c r="G681" s="3">
        <f t="shared" si="43"/>
        <v>17</v>
      </c>
      <c r="H681">
        <f t="shared" si="41"/>
        <v>36434</v>
      </c>
      <c r="I681">
        <f t="shared" si="42"/>
        <v>1</v>
      </c>
    </row>
    <row r="682" spans="1:9" hidden="1" x14ac:dyDescent="0.3">
      <c r="A682" s="1">
        <v>36452</v>
      </c>
      <c r="B682" s="1" t="s">
        <v>29</v>
      </c>
      <c r="C682" s="1" t="s">
        <v>18</v>
      </c>
      <c r="D682" s="1">
        <v>512</v>
      </c>
      <c r="E682" s="1">
        <v>629.79998779296795</v>
      </c>
      <c r="F682" s="1" t="s">
        <v>27</v>
      </c>
      <c r="G682" s="3">
        <f t="shared" si="43"/>
        <v>18</v>
      </c>
      <c r="H682">
        <f t="shared" si="41"/>
        <v>36452</v>
      </c>
      <c r="I682">
        <f t="shared" si="42"/>
        <v>1</v>
      </c>
    </row>
    <row r="683" spans="1:9" hidden="1" x14ac:dyDescent="0.3">
      <c r="A683" s="1">
        <v>36461</v>
      </c>
      <c r="B683" s="1" t="s">
        <v>30</v>
      </c>
      <c r="C683" s="1" t="s">
        <v>18</v>
      </c>
      <c r="D683" s="1">
        <v>512</v>
      </c>
      <c r="E683" s="1">
        <v>629.79998779296795</v>
      </c>
      <c r="F683" s="1" t="s">
        <v>27</v>
      </c>
      <c r="G683" s="3">
        <f t="shared" si="43"/>
        <v>9</v>
      </c>
      <c r="H683">
        <f t="shared" si="41"/>
        <v>36461</v>
      </c>
      <c r="I683">
        <f t="shared" si="42"/>
        <v>1</v>
      </c>
    </row>
    <row r="684" spans="1:9" hidden="1" x14ac:dyDescent="0.3">
      <c r="A684" s="1">
        <v>37470</v>
      </c>
      <c r="B684" s="1" t="s">
        <v>28</v>
      </c>
      <c r="C684" s="1" t="s">
        <v>11</v>
      </c>
      <c r="D684" s="1">
        <v>921.60003662109295</v>
      </c>
      <c r="E684" s="1">
        <v>172.19999694824199</v>
      </c>
      <c r="F684" s="1" t="s">
        <v>27</v>
      </c>
      <c r="G684" s="3">
        <f t="shared" si="43"/>
        <v>1009</v>
      </c>
      <c r="H684">
        <f t="shared" si="41"/>
        <v>37470</v>
      </c>
      <c r="I684">
        <f t="shared" si="42"/>
        <v>1</v>
      </c>
    </row>
    <row r="685" spans="1:9" hidden="1" x14ac:dyDescent="0.3">
      <c r="A685" s="1">
        <v>37608</v>
      </c>
      <c r="B685" s="1" t="s">
        <v>29</v>
      </c>
      <c r="C685" s="1" t="s">
        <v>11</v>
      </c>
      <c r="D685" s="1">
        <v>915.20001220703102</v>
      </c>
      <c r="E685" s="1">
        <v>175.40000915527301</v>
      </c>
      <c r="F685" s="1" t="s">
        <v>27</v>
      </c>
      <c r="G685" s="3">
        <f t="shared" si="43"/>
        <v>138</v>
      </c>
      <c r="H685">
        <f t="shared" si="41"/>
        <v>37608</v>
      </c>
      <c r="I685">
        <f t="shared" si="42"/>
        <v>1</v>
      </c>
    </row>
    <row r="686" spans="1:9" hidden="1" x14ac:dyDescent="0.3">
      <c r="A686" s="1">
        <v>37618</v>
      </c>
      <c r="B686" s="1" t="s">
        <v>29</v>
      </c>
      <c r="C686" s="1" t="s">
        <v>11</v>
      </c>
      <c r="D686" s="1">
        <v>905.60003662109295</v>
      </c>
      <c r="E686" s="1">
        <v>184.19999694824199</v>
      </c>
      <c r="F686" s="1" t="s">
        <v>27</v>
      </c>
      <c r="G686" s="3">
        <f t="shared" si="43"/>
        <v>10</v>
      </c>
      <c r="H686">
        <f t="shared" si="41"/>
        <v>37618</v>
      </c>
      <c r="I686">
        <f t="shared" si="42"/>
        <v>1</v>
      </c>
    </row>
    <row r="687" spans="1:9" hidden="1" x14ac:dyDescent="0.3">
      <c r="A687" s="1">
        <v>37633</v>
      </c>
      <c r="B687" s="1" t="s">
        <v>29</v>
      </c>
      <c r="C687" s="1" t="s">
        <v>11</v>
      </c>
      <c r="D687" s="1">
        <v>884</v>
      </c>
      <c r="E687" s="1">
        <v>205.800033569335</v>
      </c>
      <c r="F687" s="1" t="s">
        <v>27</v>
      </c>
      <c r="G687" s="3">
        <f t="shared" si="43"/>
        <v>15</v>
      </c>
      <c r="H687">
        <f t="shared" si="41"/>
        <v>37633</v>
      </c>
      <c r="I687">
        <f t="shared" si="42"/>
        <v>1</v>
      </c>
    </row>
    <row r="688" spans="1:9" hidden="1" x14ac:dyDescent="0.3">
      <c r="A688" s="1">
        <v>37652</v>
      </c>
      <c r="B688" s="1" t="s">
        <v>29</v>
      </c>
      <c r="C688" s="1" t="s">
        <v>11</v>
      </c>
      <c r="D688" s="1">
        <v>836.79998779296795</v>
      </c>
      <c r="E688" s="1">
        <v>233</v>
      </c>
      <c r="F688" s="1" t="s">
        <v>27</v>
      </c>
      <c r="G688" s="3">
        <f t="shared" si="43"/>
        <v>19</v>
      </c>
      <c r="H688">
        <f t="shared" si="41"/>
        <v>37652</v>
      </c>
      <c r="I688">
        <f t="shared" si="42"/>
        <v>1</v>
      </c>
    </row>
    <row r="689" spans="1:9" hidden="1" x14ac:dyDescent="0.3">
      <c r="A689" s="1">
        <v>37669</v>
      </c>
      <c r="B689" s="1" t="s">
        <v>29</v>
      </c>
      <c r="C689" s="1" t="s">
        <v>11</v>
      </c>
      <c r="D689" s="1">
        <v>794.40002441406205</v>
      </c>
      <c r="E689" s="1">
        <v>254.600006103515</v>
      </c>
      <c r="F689" s="1" t="s">
        <v>27</v>
      </c>
      <c r="G689" s="3">
        <f t="shared" si="43"/>
        <v>17</v>
      </c>
      <c r="H689">
        <f t="shared" si="41"/>
        <v>37669</v>
      </c>
      <c r="I689">
        <f t="shared" si="42"/>
        <v>1</v>
      </c>
    </row>
    <row r="690" spans="1:9" hidden="1" x14ac:dyDescent="0.3">
      <c r="A690" s="1">
        <v>37678</v>
      </c>
      <c r="B690" s="1" t="s">
        <v>29</v>
      </c>
      <c r="C690" s="1" t="s">
        <v>11</v>
      </c>
      <c r="D690" s="1">
        <v>761.60003662109295</v>
      </c>
      <c r="E690" s="1">
        <v>266.600006103515</v>
      </c>
      <c r="F690" s="1" t="s">
        <v>27</v>
      </c>
      <c r="G690" s="3">
        <f t="shared" si="43"/>
        <v>9</v>
      </c>
      <c r="H690">
        <f t="shared" si="41"/>
        <v>37678</v>
      </c>
      <c r="I690">
        <f t="shared" si="42"/>
        <v>1</v>
      </c>
    </row>
    <row r="691" spans="1:9" hidden="1" x14ac:dyDescent="0.3">
      <c r="A691" s="1">
        <v>37698</v>
      </c>
      <c r="B691" s="1" t="s">
        <v>29</v>
      </c>
      <c r="C691" s="1" t="s">
        <v>11</v>
      </c>
      <c r="D691" s="1">
        <v>705.60003662109295</v>
      </c>
      <c r="E691" s="1">
        <v>281.80001831054602</v>
      </c>
      <c r="F691" s="1" t="s">
        <v>27</v>
      </c>
      <c r="G691" s="3">
        <f t="shared" si="43"/>
        <v>20</v>
      </c>
      <c r="H691">
        <f t="shared" si="41"/>
        <v>37698</v>
      </c>
      <c r="I691">
        <f t="shared" si="42"/>
        <v>1</v>
      </c>
    </row>
    <row r="692" spans="1:9" hidden="1" x14ac:dyDescent="0.3">
      <c r="A692" s="1">
        <v>37718</v>
      </c>
      <c r="B692" s="1" t="s">
        <v>29</v>
      </c>
      <c r="C692" s="1" t="s">
        <v>11</v>
      </c>
      <c r="D692" s="1">
        <v>652</v>
      </c>
      <c r="E692" s="1">
        <v>291.39999389648398</v>
      </c>
      <c r="F692" s="1" t="s">
        <v>27</v>
      </c>
      <c r="G692" s="3">
        <f t="shared" si="43"/>
        <v>20</v>
      </c>
      <c r="H692">
        <f t="shared" si="41"/>
        <v>37718</v>
      </c>
      <c r="I692">
        <f t="shared" si="42"/>
        <v>1</v>
      </c>
    </row>
    <row r="693" spans="1:9" hidden="1" x14ac:dyDescent="0.3">
      <c r="A693" s="1">
        <v>37733</v>
      </c>
      <c r="B693" s="1" t="s">
        <v>29</v>
      </c>
      <c r="C693" s="1" t="s">
        <v>11</v>
      </c>
      <c r="D693" s="1">
        <v>601.60003662109295</v>
      </c>
      <c r="E693" s="1">
        <v>301.80001831054602</v>
      </c>
      <c r="F693" s="1" t="s">
        <v>27</v>
      </c>
      <c r="G693" s="3">
        <f t="shared" si="43"/>
        <v>15</v>
      </c>
      <c r="H693">
        <f t="shared" si="41"/>
        <v>37733</v>
      </c>
      <c r="I693">
        <f t="shared" si="42"/>
        <v>1</v>
      </c>
    </row>
    <row r="694" spans="1:9" hidden="1" x14ac:dyDescent="0.3">
      <c r="A694" s="1">
        <v>37749</v>
      </c>
      <c r="B694" s="1" t="s">
        <v>29</v>
      </c>
      <c r="C694" s="1" t="s">
        <v>11</v>
      </c>
      <c r="D694" s="1">
        <v>569.60003662109295</v>
      </c>
      <c r="E694" s="1">
        <v>312.20001220703102</v>
      </c>
      <c r="F694" s="1" t="s">
        <v>27</v>
      </c>
      <c r="G694" s="3">
        <f t="shared" si="43"/>
        <v>16</v>
      </c>
      <c r="H694">
        <f t="shared" si="41"/>
        <v>37749</v>
      </c>
      <c r="I694">
        <f t="shared" si="42"/>
        <v>1</v>
      </c>
    </row>
    <row r="695" spans="1:9" hidden="1" x14ac:dyDescent="0.3">
      <c r="A695" s="1">
        <v>37769</v>
      </c>
      <c r="B695" s="1" t="s">
        <v>29</v>
      </c>
      <c r="C695" s="1" t="s">
        <v>11</v>
      </c>
      <c r="D695" s="1">
        <v>537.60003662109295</v>
      </c>
      <c r="E695" s="1">
        <v>325.80001831054602</v>
      </c>
      <c r="F695" s="1" t="s">
        <v>27</v>
      </c>
      <c r="G695" s="3">
        <f t="shared" si="43"/>
        <v>20</v>
      </c>
      <c r="H695">
        <f t="shared" si="41"/>
        <v>37769</v>
      </c>
      <c r="I695">
        <f t="shared" si="42"/>
        <v>1</v>
      </c>
    </row>
    <row r="696" spans="1:9" hidden="1" x14ac:dyDescent="0.3">
      <c r="A696" s="1">
        <v>37785</v>
      </c>
      <c r="B696" s="1" t="s">
        <v>29</v>
      </c>
      <c r="C696" s="1" t="s">
        <v>11</v>
      </c>
      <c r="D696" s="1">
        <v>521.60003662109295</v>
      </c>
      <c r="E696" s="1">
        <v>335.39999389648398</v>
      </c>
      <c r="F696" s="1" t="s">
        <v>27</v>
      </c>
      <c r="G696" s="3">
        <f t="shared" si="43"/>
        <v>16</v>
      </c>
      <c r="H696">
        <f t="shared" si="41"/>
        <v>37785</v>
      </c>
      <c r="I696">
        <f t="shared" si="42"/>
        <v>1</v>
      </c>
    </row>
    <row r="697" spans="1:9" hidden="1" x14ac:dyDescent="0.3">
      <c r="A697" s="1">
        <v>37797</v>
      </c>
      <c r="B697" s="1" t="s">
        <v>29</v>
      </c>
      <c r="C697" s="1" t="s">
        <v>11</v>
      </c>
      <c r="D697" s="1">
        <v>512.79998779296795</v>
      </c>
      <c r="E697" s="1">
        <v>341.80001831054602</v>
      </c>
      <c r="F697" s="1" t="s">
        <v>27</v>
      </c>
      <c r="G697" s="3">
        <f t="shared" si="43"/>
        <v>12</v>
      </c>
      <c r="H697">
        <f t="shared" si="41"/>
        <v>37797</v>
      </c>
      <c r="I697">
        <f t="shared" si="42"/>
        <v>1</v>
      </c>
    </row>
    <row r="698" spans="1:9" hidden="1" x14ac:dyDescent="0.3">
      <c r="A698" s="1">
        <v>37813</v>
      </c>
      <c r="B698" s="1" t="s">
        <v>29</v>
      </c>
      <c r="C698" s="1" t="s">
        <v>11</v>
      </c>
      <c r="D698" s="1">
        <v>504</v>
      </c>
      <c r="E698" s="1">
        <v>347.39999389648398</v>
      </c>
      <c r="F698" s="1" t="s">
        <v>27</v>
      </c>
      <c r="G698" s="3">
        <f t="shared" si="43"/>
        <v>16</v>
      </c>
      <c r="H698">
        <f t="shared" si="41"/>
        <v>37813</v>
      </c>
      <c r="I698">
        <f t="shared" si="42"/>
        <v>1</v>
      </c>
    </row>
    <row r="699" spans="1:9" hidden="1" x14ac:dyDescent="0.3">
      <c r="A699" s="1">
        <v>37832</v>
      </c>
      <c r="B699" s="1" t="s">
        <v>29</v>
      </c>
      <c r="C699" s="1" t="s">
        <v>11</v>
      </c>
      <c r="D699" s="1">
        <v>499.20001220703102</v>
      </c>
      <c r="E699" s="1">
        <v>350.600006103515</v>
      </c>
      <c r="F699" s="1" t="s">
        <v>27</v>
      </c>
      <c r="G699" s="3">
        <f t="shared" si="43"/>
        <v>19</v>
      </c>
      <c r="H699">
        <f t="shared" si="41"/>
        <v>37832</v>
      </c>
      <c r="I699">
        <f t="shared" si="42"/>
        <v>1</v>
      </c>
    </row>
    <row r="700" spans="1:9" hidden="1" x14ac:dyDescent="0.3">
      <c r="A700" s="1">
        <v>37848</v>
      </c>
      <c r="B700" s="1" t="s">
        <v>29</v>
      </c>
      <c r="C700" s="1" t="s">
        <v>11</v>
      </c>
      <c r="D700" s="1">
        <v>496.80001831054602</v>
      </c>
      <c r="E700" s="1">
        <v>353.80001831054602</v>
      </c>
      <c r="F700" s="1" t="s">
        <v>27</v>
      </c>
      <c r="G700" s="3">
        <f t="shared" si="43"/>
        <v>16</v>
      </c>
      <c r="H700">
        <f t="shared" si="41"/>
        <v>37848</v>
      </c>
      <c r="I700">
        <f t="shared" si="42"/>
        <v>1</v>
      </c>
    </row>
    <row r="701" spans="1:9" hidden="1" x14ac:dyDescent="0.3">
      <c r="A701" s="1">
        <v>37866</v>
      </c>
      <c r="B701" s="1" t="s">
        <v>29</v>
      </c>
      <c r="C701" s="1" t="s">
        <v>11</v>
      </c>
      <c r="D701" s="1">
        <v>494.39999389648398</v>
      </c>
      <c r="E701" s="1">
        <v>357</v>
      </c>
      <c r="F701" s="1" t="s">
        <v>27</v>
      </c>
      <c r="G701" s="3">
        <f t="shared" si="43"/>
        <v>18</v>
      </c>
      <c r="H701">
        <f t="shared" si="41"/>
        <v>37866</v>
      </c>
      <c r="I701">
        <f t="shared" si="42"/>
        <v>1</v>
      </c>
    </row>
    <row r="702" spans="1:9" hidden="1" x14ac:dyDescent="0.3">
      <c r="A702" s="1">
        <v>37884</v>
      </c>
      <c r="B702" s="1" t="s">
        <v>29</v>
      </c>
      <c r="C702" s="1" t="s">
        <v>11</v>
      </c>
      <c r="D702" s="1">
        <v>492.80001831054602</v>
      </c>
      <c r="E702" s="1">
        <v>362.600006103515</v>
      </c>
      <c r="F702" s="1" t="s">
        <v>27</v>
      </c>
      <c r="G702" s="3">
        <f t="shared" si="43"/>
        <v>18</v>
      </c>
      <c r="H702">
        <f t="shared" si="41"/>
        <v>37884</v>
      </c>
      <c r="I702">
        <f t="shared" si="42"/>
        <v>1</v>
      </c>
    </row>
    <row r="703" spans="1:9" hidden="1" x14ac:dyDescent="0.3">
      <c r="A703" s="1">
        <v>37902</v>
      </c>
      <c r="B703" s="1" t="s">
        <v>29</v>
      </c>
      <c r="C703" s="1" t="s">
        <v>11</v>
      </c>
      <c r="D703" s="1">
        <v>491.20001220703102</v>
      </c>
      <c r="E703" s="1">
        <v>370.600006103515</v>
      </c>
      <c r="F703" s="1" t="s">
        <v>27</v>
      </c>
      <c r="G703" s="3">
        <f t="shared" si="43"/>
        <v>18</v>
      </c>
      <c r="H703">
        <f t="shared" si="41"/>
        <v>37902</v>
      </c>
      <c r="I703">
        <f t="shared" si="42"/>
        <v>1</v>
      </c>
    </row>
    <row r="704" spans="1:9" hidden="1" x14ac:dyDescent="0.3">
      <c r="A704" s="1">
        <v>37913</v>
      </c>
      <c r="B704" s="1" t="s">
        <v>29</v>
      </c>
      <c r="C704" s="1" t="s">
        <v>11</v>
      </c>
      <c r="D704" s="1">
        <v>488</v>
      </c>
      <c r="E704" s="1">
        <v>377</v>
      </c>
      <c r="F704" s="1" t="s">
        <v>27</v>
      </c>
      <c r="G704" s="3">
        <f t="shared" si="43"/>
        <v>11</v>
      </c>
      <c r="H704">
        <f t="shared" si="41"/>
        <v>37913</v>
      </c>
      <c r="I704">
        <f t="shared" si="42"/>
        <v>1</v>
      </c>
    </row>
    <row r="705" spans="1:9" hidden="1" x14ac:dyDescent="0.3">
      <c r="A705" s="1">
        <v>37932</v>
      </c>
      <c r="B705" s="1" t="s">
        <v>29</v>
      </c>
      <c r="C705" s="1" t="s">
        <v>11</v>
      </c>
      <c r="D705" s="1">
        <v>486.39999389648398</v>
      </c>
      <c r="E705" s="1">
        <v>388.20001220703102</v>
      </c>
      <c r="F705" s="1" t="s">
        <v>27</v>
      </c>
      <c r="G705" s="3">
        <f t="shared" si="43"/>
        <v>19</v>
      </c>
      <c r="H705">
        <f t="shared" si="41"/>
        <v>37932</v>
      </c>
      <c r="I705">
        <f t="shared" si="42"/>
        <v>1</v>
      </c>
    </row>
    <row r="706" spans="1:9" hidden="1" x14ac:dyDescent="0.3">
      <c r="A706" s="1">
        <v>37949</v>
      </c>
      <c r="B706" s="1" t="s">
        <v>29</v>
      </c>
      <c r="C706" s="1" t="s">
        <v>11</v>
      </c>
      <c r="D706" s="1">
        <v>484</v>
      </c>
      <c r="E706" s="1">
        <v>397.80001831054602</v>
      </c>
      <c r="F706" s="1" t="s">
        <v>27</v>
      </c>
      <c r="G706" s="3">
        <f t="shared" si="43"/>
        <v>17</v>
      </c>
      <c r="H706">
        <f t="shared" si="41"/>
        <v>37949</v>
      </c>
      <c r="I706">
        <f t="shared" si="42"/>
        <v>1</v>
      </c>
    </row>
    <row r="707" spans="1:9" hidden="1" x14ac:dyDescent="0.3">
      <c r="A707" s="1">
        <v>37966</v>
      </c>
      <c r="B707" s="1" t="s">
        <v>29</v>
      </c>
      <c r="C707" s="1" t="s">
        <v>11</v>
      </c>
      <c r="D707" s="1">
        <v>482.39999389648398</v>
      </c>
      <c r="E707" s="1">
        <v>404.20001220703102</v>
      </c>
      <c r="F707" s="1" t="s">
        <v>27</v>
      </c>
      <c r="G707" s="3">
        <f t="shared" si="43"/>
        <v>17</v>
      </c>
      <c r="H707">
        <f t="shared" si="41"/>
        <v>37966</v>
      </c>
      <c r="I707">
        <f t="shared" si="42"/>
        <v>1</v>
      </c>
    </row>
    <row r="708" spans="1:9" hidden="1" x14ac:dyDescent="0.3">
      <c r="A708" s="1">
        <v>37985</v>
      </c>
      <c r="B708" s="1" t="s">
        <v>29</v>
      </c>
      <c r="C708" s="1" t="s">
        <v>11</v>
      </c>
      <c r="D708" s="1">
        <v>482.39999389648398</v>
      </c>
      <c r="E708" s="1">
        <v>408.20001220703102</v>
      </c>
      <c r="F708" s="1" t="s">
        <v>27</v>
      </c>
      <c r="G708" s="3">
        <f t="shared" si="43"/>
        <v>19</v>
      </c>
      <c r="H708">
        <f t="shared" si="41"/>
        <v>37985</v>
      </c>
      <c r="I708">
        <f t="shared" si="42"/>
        <v>1</v>
      </c>
    </row>
    <row r="709" spans="1:9" hidden="1" x14ac:dyDescent="0.3">
      <c r="A709" s="1">
        <v>38002</v>
      </c>
      <c r="B709" s="1" t="s">
        <v>29</v>
      </c>
      <c r="C709" s="1" t="s">
        <v>11</v>
      </c>
      <c r="D709" s="1">
        <v>482.39999389648398</v>
      </c>
      <c r="E709" s="1">
        <v>412.20001220703102</v>
      </c>
      <c r="F709" s="1" t="s">
        <v>27</v>
      </c>
      <c r="G709" s="3">
        <f t="shared" si="43"/>
        <v>17</v>
      </c>
      <c r="H709">
        <f t="shared" si="41"/>
        <v>38002</v>
      </c>
      <c r="I709">
        <f t="shared" si="42"/>
        <v>1</v>
      </c>
    </row>
    <row r="710" spans="1:9" hidden="1" x14ac:dyDescent="0.3">
      <c r="A710" s="1">
        <v>38012</v>
      </c>
      <c r="B710" s="1" t="s">
        <v>29</v>
      </c>
      <c r="C710" s="1" t="s">
        <v>11</v>
      </c>
      <c r="D710" s="1">
        <v>483.20001220703102</v>
      </c>
      <c r="E710" s="1">
        <v>413.80001831054602</v>
      </c>
      <c r="F710" s="1" t="s">
        <v>27</v>
      </c>
      <c r="G710" s="3">
        <f t="shared" si="43"/>
        <v>10</v>
      </c>
      <c r="H710">
        <f t="shared" si="41"/>
        <v>38012</v>
      </c>
      <c r="I710">
        <f t="shared" si="42"/>
        <v>1</v>
      </c>
    </row>
    <row r="711" spans="1:9" hidden="1" x14ac:dyDescent="0.3">
      <c r="A711" s="1">
        <v>38033</v>
      </c>
      <c r="B711" s="1" t="s">
        <v>29</v>
      </c>
      <c r="C711" s="1" t="s">
        <v>11</v>
      </c>
      <c r="D711" s="1">
        <v>484</v>
      </c>
      <c r="E711" s="1">
        <v>417</v>
      </c>
      <c r="F711" s="1" t="s">
        <v>27</v>
      </c>
      <c r="G711" s="3">
        <f t="shared" si="43"/>
        <v>21</v>
      </c>
      <c r="H711">
        <f t="shared" si="41"/>
        <v>38033</v>
      </c>
      <c r="I711">
        <f t="shared" si="42"/>
        <v>1</v>
      </c>
    </row>
    <row r="712" spans="1:9" hidden="1" x14ac:dyDescent="0.3">
      <c r="A712" s="1">
        <v>38048</v>
      </c>
      <c r="B712" s="1" t="s">
        <v>29</v>
      </c>
      <c r="C712" s="1" t="s">
        <v>11</v>
      </c>
      <c r="D712" s="1">
        <v>484.80001831054602</v>
      </c>
      <c r="E712" s="1">
        <v>419.39999389648398</v>
      </c>
      <c r="F712" s="1" t="s">
        <v>27</v>
      </c>
      <c r="G712" s="3">
        <f t="shared" si="43"/>
        <v>15</v>
      </c>
      <c r="H712">
        <f t="shared" si="41"/>
        <v>38048</v>
      </c>
      <c r="I712">
        <f t="shared" si="42"/>
        <v>1</v>
      </c>
    </row>
    <row r="713" spans="1:9" hidden="1" x14ac:dyDescent="0.3">
      <c r="A713" s="1">
        <v>38065</v>
      </c>
      <c r="B713" s="1" t="s">
        <v>29</v>
      </c>
      <c r="C713" s="1" t="s">
        <v>11</v>
      </c>
      <c r="D713" s="1">
        <v>484.80001831054602</v>
      </c>
      <c r="E713" s="1">
        <v>421.80001831054602</v>
      </c>
      <c r="F713" s="1" t="s">
        <v>27</v>
      </c>
      <c r="G713" s="3">
        <f t="shared" si="43"/>
        <v>17</v>
      </c>
      <c r="H713">
        <f t="shared" si="41"/>
        <v>38065</v>
      </c>
      <c r="I713">
        <f t="shared" si="42"/>
        <v>1</v>
      </c>
    </row>
    <row r="714" spans="1:9" hidden="1" x14ac:dyDescent="0.3">
      <c r="A714" s="1">
        <v>38083</v>
      </c>
      <c r="B714" s="1" t="s">
        <v>29</v>
      </c>
      <c r="C714" s="1" t="s">
        <v>11</v>
      </c>
      <c r="D714" s="1">
        <v>485.600006103515</v>
      </c>
      <c r="E714" s="1">
        <v>424.20001220703102</v>
      </c>
      <c r="F714" s="1" t="s">
        <v>27</v>
      </c>
      <c r="G714" s="3">
        <f t="shared" si="43"/>
        <v>18</v>
      </c>
      <c r="H714">
        <f t="shared" si="41"/>
        <v>38083</v>
      </c>
      <c r="I714">
        <f t="shared" si="42"/>
        <v>1</v>
      </c>
    </row>
    <row r="715" spans="1:9" hidden="1" x14ac:dyDescent="0.3">
      <c r="A715" s="1">
        <v>38102</v>
      </c>
      <c r="B715" s="1" t="s">
        <v>29</v>
      </c>
      <c r="C715" s="1" t="s">
        <v>11</v>
      </c>
      <c r="D715" s="1">
        <v>486.39999389648398</v>
      </c>
      <c r="E715" s="1">
        <v>427.39999389648398</v>
      </c>
      <c r="F715" s="1" t="s">
        <v>27</v>
      </c>
      <c r="G715" s="3">
        <f t="shared" si="43"/>
        <v>19</v>
      </c>
      <c r="H715">
        <f t="shared" si="41"/>
        <v>38102</v>
      </c>
      <c r="I715">
        <f t="shared" si="42"/>
        <v>1</v>
      </c>
    </row>
    <row r="716" spans="1:9" hidden="1" x14ac:dyDescent="0.3">
      <c r="A716" s="1">
        <v>38111</v>
      </c>
      <c r="B716" s="1" t="s">
        <v>29</v>
      </c>
      <c r="C716" s="1" t="s">
        <v>11</v>
      </c>
      <c r="D716" s="1">
        <v>488</v>
      </c>
      <c r="E716" s="1">
        <v>428.20001220703102</v>
      </c>
      <c r="F716" s="1" t="s">
        <v>27</v>
      </c>
      <c r="G716" s="3">
        <f t="shared" si="43"/>
        <v>9</v>
      </c>
      <c r="H716">
        <f t="shared" si="41"/>
        <v>38111</v>
      </c>
      <c r="I716">
        <f t="shared" si="42"/>
        <v>1</v>
      </c>
    </row>
    <row r="717" spans="1:9" hidden="1" x14ac:dyDescent="0.3">
      <c r="A717" s="1">
        <v>38123</v>
      </c>
      <c r="B717" s="1" t="s">
        <v>29</v>
      </c>
      <c r="C717" s="1" t="s">
        <v>11</v>
      </c>
      <c r="D717" s="1">
        <v>488</v>
      </c>
      <c r="E717" s="1">
        <v>429.80001831054602</v>
      </c>
      <c r="F717" s="1" t="s">
        <v>27</v>
      </c>
      <c r="G717" s="3">
        <f t="shared" si="43"/>
        <v>12</v>
      </c>
      <c r="H717">
        <f t="shared" si="41"/>
        <v>38123</v>
      </c>
      <c r="I717">
        <f t="shared" si="42"/>
        <v>1</v>
      </c>
    </row>
    <row r="718" spans="1:9" hidden="1" x14ac:dyDescent="0.3">
      <c r="A718" s="1">
        <v>38174</v>
      </c>
      <c r="B718" s="1" t="s">
        <v>29</v>
      </c>
      <c r="C718" s="1" t="s">
        <v>11</v>
      </c>
      <c r="D718" s="1">
        <v>488</v>
      </c>
      <c r="E718" s="1">
        <v>429</v>
      </c>
      <c r="F718" s="1" t="s">
        <v>27</v>
      </c>
      <c r="G718" s="3">
        <f t="shared" si="43"/>
        <v>51</v>
      </c>
      <c r="H718">
        <f t="shared" si="41"/>
        <v>38174</v>
      </c>
      <c r="I718">
        <f t="shared" si="42"/>
        <v>1</v>
      </c>
    </row>
    <row r="719" spans="1:9" hidden="1" x14ac:dyDescent="0.3">
      <c r="A719" s="1">
        <v>38183</v>
      </c>
      <c r="B719" s="1" t="s">
        <v>30</v>
      </c>
      <c r="C719" s="1" t="s">
        <v>11</v>
      </c>
      <c r="D719" s="1">
        <v>488</v>
      </c>
      <c r="E719" s="1">
        <v>429</v>
      </c>
      <c r="F719" s="1" t="s">
        <v>27</v>
      </c>
      <c r="G719" s="3">
        <f t="shared" si="43"/>
        <v>9</v>
      </c>
      <c r="H719">
        <f t="shared" si="41"/>
        <v>38183</v>
      </c>
      <c r="I719">
        <f t="shared" si="42"/>
        <v>1</v>
      </c>
    </row>
    <row r="720" spans="1:9" hidden="1" x14ac:dyDescent="0.3">
      <c r="A720" s="1">
        <v>38965</v>
      </c>
      <c r="B720" s="1" t="s">
        <v>28</v>
      </c>
      <c r="C720" s="1" t="s">
        <v>17</v>
      </c>
      <c r="D720" s="1">
        <v>944.79998779296795</v>
      </c>
      <c r="E720" s="1">
        <v>597.79998779296795</v>
      </c>
      <c r="F720" s="1" t="s">
        <v>27</v>
      </c>
      <c r="G720" s="3">
        <f t="shared" si="43"/>
        <v>782</v>
      </c>
      <c r="H720">
        <f t="shared" si="41"/>
        <v>38965</v>
      </c>
      <c r="I720">
        <f t="shared" si="42"/>
        <v>1</v>
      </c>
    </row>
    <row r="721" spans="1:9" hidden="1" x14ac:dyDescent="0.3">
      <c r="A721" s="1">
        <v>38989</v>
      </c>
      <c r="B721" s="1" t="s">
        <v>30</v>
      </c>
      <c r="C721" s="1" t="s">
        <v>17</v>
      </c>
      <c r="D721" s="1">
        <v>944.79998779296795</v>
      </c>
      <c r="E721" s="1">
        <v>597.79998779296795</v>
      </c>
      <c r="F721" s="1" t="s">
        <v>27</v>
      </c>
      <c r="G721" s="3">
        <f t="shared" si="43"/>
        <v>24</v>
      </c>
      <c r="H721">
        <f t="shared" si="41"/>
        <v>38989</v>
      </c>
      <c r="I721">
        <f t="shared" si="42"/>
        <v>1</v>
      </c>
    </row>
    <row r="722" spans="1:9" hidden="1" x14ac:dyDescent="0.3">
      <c r="A722" s="1">
        <v>39170</v>
      </c>
      <c r="B722" s="1" t="s">
        <v>28</v>
      </c>
      <c r="C722" s="1" t="s">
        <v>17</v>
      </c>
      <c r="D722" s="1">
        <v>944.79998779296795</v>
      </c>
      <c r="E722" s="1">
        <v>597.79998779296795</v>
      </c>
      <c r="F722" s="1" t="s">
        <v>27</v>
      </c>
      <c r="G722" s="3">
        <f t="shared" si="43"/>
        <v>181</v>
      </c>
      <c r="H722">
        <f t="shared" ref="H722:H785" si="44">INT(A722)</f>
        <v>39170</v>
      </c>
      <c r="I722">
        <f t="shared" ref="I722:I785" si="45">IF(H722=A722,1,0)</f>
        <v>1</v>
      </c>
    </row>
    <row r="723" spans="1:9" hidden="1" x14ac:dyDescent="0.3">
      <c r="A723" s="1">
        <v>39299</v>
      </c>
      <c r="B723" s="1" t="s">
        <v>29</v>
      </c>
      <c r="C723" s="1" t="s">
        <v>17</v>
      </c>
      <c r="D723" s="1">
        <v>943.20001220703102</v>
      </c>
      <c r="E723" s="1">
        <v>597.79998779296795</v>
      </c>
      <c r="F723" s="1" t="s">
        <v>27</v>
      </c>
      <c r="G723" s="3">
        <f t="shared" ref="G723:G786" si="46">A723-A722</f>
        <v>129</v>
      </c>
      <c r="H723">
        <f t="shared" si="44"/>
        <v>39299</v>
      </c>
      <c r="I723">
        <f t="shared" si="45"/>
        <v>1</v>
      </c>
    </row>
    <row r="724" spans="1:9" hidden="1" x14ac:dyDescent="0.3">
      <c r="A724" s="1">
        <v>39315</v>
      </c>
      <c r="B724" s="1" t="s">
        <v>29</v>
      </c>
      <c r="C724" s="1" t="s">
        <v>17</v>
      </c>
      <c r="D724" s="1">
        <v>928</v>
      </c>
      <c r="E724" s="1">
        <v>599.40002441406205</v>
      </c>
      <c r="F724" s="1" t="s">
        <v>27</v>
      </c>
      <c r="G724" s="3">
        <f t="shared" si="46"/>
        <v>16</v>
      </c>
      <c r="H724">
        <f t="shared" si="44"/>
        <v>39315</v>
      </c>
      <c r="I724">
        <f t="shared" si="45"/>
        <v>1</v>
      </c>
    </row>
    <row r="725" spans="1:9" hidden="1" x14ac:dyDescent="0.3">
      <c r="A725" s="1">
        <v>39334</v>
      </c>
      <c r="B725" s="1" t="s">
        <v>29</v>
      </c>
      <c r="C725" s="1" t="s">
        <v>17</v>
      </c>
      <c r="D725" s="1">
        <v>894.40002441406205</v>
      </c>
      <c r="E725" s="1">
        <v>605.79998779296795</v>
      </c>
      <c r="F725" s="1" t="s">
        <v>27</v>
      </c>
      <c r="G725" s="3">
        <f t="shared" si="46"/>
        <v>19</v>
      </c>
      <c r="H725">
        <f t="shared" si="44"/>
        <v>39334</v>
      </c>
      <c r="I725">
        <f t="shared" si="45"/>
        <v>1</v>
      </c>
    </row>
    <row r="726" spans="1:9" hidden="1" x14ac:dyDescent="0.3">
      <c r="A726" s="1">
        <v>39351</v>
      </c>
      <c r="B726" s="1" t="s">
        <v>29</v>
      </c>
      <c r="C726" s="1" t="s">
        <v>17</v>
      </c>
      <c r="D726" s="1">
        <v>853.60003662109295</v>
      </c>
      <c r="E726" s="1">
        <v>612.20001220703102</v>
      </c>
      <c r="F726" s="1" t="s">
        <v>27</v>
      </c>
      <c r="G726" s="3">
        <f t="shared" si="46"/>
        <v>17</v>
      </c>
      <c r="H726">
        <f t="shared" si="44"/>
        <v>39351</v>
      </c>
      <c r="I726">
        <f t="shared" si="45"/>
        <v>1</v>
      </c>
    </row>
    <row r="727" spans="1:9" hidden="1" x14ac:dyDescent="0.3">
      <c r="A727" s="1">
        <v>39364</v>
      </c>
      <c r="B727" s="1" t="s">
        <v>29</v>
      </c>
      <c r="C727" s="1" t="s">
        <v>17</v>
      </c>
      <c r="D727" s="1">
        <v>813.60003662109295</v>
      </c>
      <c r="E727" s="1">
        <v>617.79998779296795</v>
      </c>
      <c r="F727" s="1" t="s">
        <v>27</v>
      </c>
      <c r="G727" s="3">
        <f t="shared" si="46"/>
        <v>13</v>
      </c>
      <c r="H727">
        <f t="shared" si="44"/>
        <v>39364</v>
      </c>
      <c r="I727">
        <f t="shared" si="45"/>
        <v>1</v>
      </c>
    </row>
    <row r="728" spans="1:9" hidden="1" x14ac:dyDescent="0.3">
      <c r="A728" s="1">
        <v>39379</v>
      </c>
      <c r="B728" s="1" t="s">
        <v>29</v>
      </c>
      <c r="C728" s="1" t="s">
        <v>17</v>
      </c>
      <c r="D728" s="1">
        <v>737.60003662109295</v>
      </c>
      <c r="E728" s="1">
        <v>625</v>
      </c>
      <c r="F728" s="1" t="s">
        <v>27</v>
      </c>
      <c r="G728" s="3">
        <f t="shared" si="46"/>
        <v>15</v>
      </c>
      <c r="H728">
        <f t="shared" si="44"/>
        <v>39379</v>
      </c>
      <c r="I728">
        <f t="shared" si="45"/>
        <v>1</v>
      </c>
    </row>
    <row r="729" spans="1:9" hidden="1" x14ac:dyDescent="0.3">
      <c r="A729" s="1">
        <v>39398</v>
      </c>
      <c r="B729" s="1" t="s">
        <v>29</v>
      </c>
      <c r="C729" s="1" t="s">
        <v>17</v>
      </c>
      <c r="D729" s="1">
        <v>658.40002441406205</v>
      </c>
      <c r="E729" s="1">
        <v>631.40002441406205</v>
      </c>
      <c r="F729" s="1" t="s">
        <v>27</v>
      </c>
      <c r="G729" s="3">
        <f t="shared" si="46"/>
        <v>19</v>
      </c>
      <c r="H729">
        <f t="shared" si="44"/>
        <v>39398</v>
      </c>
      <c r="I729">
        <f t="shared" si="45"/>
        <v>1</v>
      </c>
    </row>
    <row r="730" spans="1:9" hidden="1" x14ac:dyDescent="0.3">
      <c r="A730" s="1">
        <v>39414</v>
      </c>
      <c r="B730" s="1" t="s">
        <v>29</v>
      </c>
      <c r="C730" s="1" t="s">
        <v>17</v>
      </c>
      <c r="D730" s="1">
        <v>580</v>
      </c>
      <c r="E730" s="1">
        <v>634.60003662109295</v>
      </c>
      <c r="F730" s="1" t="s">
        <v>27</v>
      </c>
      <c r="G730" s="3">
        <f t="shared" si="46"/>
        <v>16</v>
      </c>
      <c r="H730">
        <f t="shared" si="44"/>
        <v>39414</v>
      </c>
      <c r="I730">
        <f t="shared" si="45"/>
        <v>1</v>
      </c>
    </row>
    <row r="731" spans="1:9" hidden="1" x14ac:dyDescent="0.3">
      <c r="A731" s="1">
        <v>39433</v>
      </c>
      <c r="B731" s="1" t="s">
        <v>29</v>
      </c>
      <c r="C731" s="1" t="s">
        <v>17</v>
      </c>
      <c r="D731" s="1">
        <v>512</v>
      </c>
      <c r="E731" s="1">
        <v>636.20001220703102</v>
      </c>
      <c r="F731" s="1" t="s">
        <v>27</v>
      </c>
      <c r="G731" s="3">
        <f t="shared" si="46"/>
        <v>19</v>
      </c>
      <c r="H731">
        <f t="shared" si="44"/>
        <v>39433</v>
      </c>
      <c r="I731">
        <f t="shared" si="45"/>
        <v>1</v>
      </c>
    </row>
    <row r="732" spans="1:9" hidden="1" x14ac:dyDescent="0.3">
      <c r="A732" s="1">
        <v>39450</v>
      </c>
      <c r="B732" s="1" t="s">
        <v>29</v>
      </c>
      <c r="C732" s="1" t="s">
        <v>17</v>
      </c>
      <c r="D732" s="1">
        <v>459.20001220703102</v>
      </c>
      <c r="E732" s="1">
        <v>633.79998779296795</v>
      </c>
      <c r="F732" s="1" t="s">
        <v>27</v>
      </c>
      <c r="G732" s="3">
        <f t="shared" si="46"/>
        <v>17</v>
      </c>
      <c r="H732">
        <f t="shared" si="44"/>
        <v>39450</v>
      </c>
      <c r="I732">
        <f t="shared" si="45"/>
        <v>1</v>
      </c>
    </row>
    <row r="733" spans="1:9" hidden="1" x14ac:dyDescent="0.3">
      <c r="A733" s="1">
        <v>39466</v>
      </c>
      <c r="B733" s="1" t="s">
        <v>29</v>
      </c>
      <c r="C733" s="1" t="s">
        <v>17</v>
      </c>
      <c r="D733" s="1">
        <v>424</v>
      </c>
      <c r="E733" s="1">
        <v>626.60003662109295</v>
      </c>
      <c r="F733" s="1" t="s">
        <v>27</v>
      </c>
      <c r="G733" s="3">
        <f t="shared" si="46"/>
        <v>16</v>
      </c>
      <c r="H733">
        <f t="shared" si="44"/>
        <v>39466</v>
      </c>
      <c r="I733">
        <f t="shared" si="45"/>
        <v>1</v>
      </c>
    </row>
    <row r="734" spans="1:9" hidden="1" x14ac:dyDescent="0.3">
      <c r="A734" s="1">
        <v>39484</v>
      </c>
      <c r="B734" s="1" t="s">
        <v>29</v>
      </c>
      <c r="C734" s="1" t="s">
        <v>17</v>
      </c>
      <c r="D734" s="1">
        <v>395.20001220703102</v>
      </c>
      <c r="E734" s="1">
        <v>621</v>
      </c>
      <c r="F734" s="1" t="s">
        <v>27</v>
      </c>
      <c r="G734" s="3">
        <f t="shared" si="46"/>
        <v>18</v>
      </c>
      <c r="H734">
        <f t="shared" si="44"/>
        <v>39484</v>
      </c>
      <c r="I734">
        <f t="shared" si="45"/>
        <v>1</v>
      </c>
    </row>
    <row r="735" spans="1:9" hidden="1" x14ac:dyDescent="0.3">
      <c r="A735" s="1">
        <v>39502</v>
      </c>
      <c r="B735" s="1" t="s">
        <v>29</v>
      </c>
      <c r="C735" s="1" t="s">
        <v>17</v>
      </c>
      <c r="D735" s="1">
        <v>380</v>
      </c>
      <c r="E735" s="1">
        <v>614.60003662109295</v>
      </c>
      <c r="F735" s="1" t="s">
        <v>27</v>
      </c>
      <c r="G735" s="3">
        <f t="shared" si="46"/>
        <v>18</v>
      </c>
      <c r="H735">
        <f t="shared" si="44"/>
        <v>39502</v>
      </c>
      <c r="I735">
        <f t="shared" si="45"/>
        <v>1</v>
      </c>
    </row>
    <row r="736" spans="1:9" hidden="1" x14ac:dyDescent="0.3">
      <c r="A736" s="1">
        <v>39515</v>
      </c>
      <c r="B736" s="1" t="s">
        <v>29</v>
      </c>
      <c r="C736" s="1" t="s">
        <v>17</v>
      </c>
      <c r="D736" s="1">
        <v>374.39999389648398</v>
      </c>
      <c r="E736" s="1">
        <v>612.20001220703102</v>
      </c>
      <c r="F736" s="1" t="s">
        <v>27</v>
      </c>
      <c r="G736" s="3">
        <f t="shared" si="46"/>
        <v>13</v>
      </c>
      <c r="H736">
        <f t="shared" si="44"/>
        <v>39515</v>
      </c>
      <c r="I736">
        <f t="shared" si="45"/>
        <v>1</v>
      </c>
    </row>
    <row r="737" spans="1:9" hidden="1" x14ac:dyDescent="0.3">
      <c r="A737" s="1">
        <v>39528</v>
      </c>
      <c r="B737" s="1" t="s">
        <v>29</v>
      </c>
      <c r="C737" s="1" t="s">
        <v>17</v>
      </c>
      <c r="D737" s="1">
        <v>370.39999389648398</v>
      </c>
      <c r="E737" s="1">
        <v>610.60003662109295</v>
      </c>
      <c r="F737" s="1" t="s">
        <v>27</v>
      </c>
      <c r="G737" s="3">
        <f t="shared" si="46"/>
        <v>13</v>
      </c>
      <c r="H737">
        <f t="shared" si="44"/>
        <v>39528</v>
      </c>
      <c r="I737">
        <f t="shared" si="45"/>
        <v>1</v>
      </c>
    </row>
    <row r="738" spans="1:9" hidden="1" x14ac:dyDescent="0.3">
      <c r="A738" s="1">
        <v>39549</v>
      </c>
      <c r="B738" s="1" t="s">
        <v>29</v>
      </c>
      <c r="C738" s="1" t="s">
        <v>17</v>
      </c>
      <c r="D738" s="1">
        <v>366.39999389648398</v>
      </c>
      <c r="E738" s="1">
        <v>609.79998779296795</v>
      </c>
      <c r="F738" s="1" t="s">
        <v>27</v>
      </c>
      <c r="G738" s="3">
        <f t="shared" si="46"/>
        <v>21</v>
      </c>
      <c r="H738">
        <f t="shared" si="44"/>
        <v>39549</v>
      </c>
      <c r="I738">
        <f t="shared" si="45"/>
        <v>1</v>
      </c>
    </row>
    <row r="739" spans="1:9" hidden="1" x14ac:dyDescent="0.3">
      <c r="A739" s="1">
        <v>39564</v>
      </c>
      <c r="B739" s="1" t="s">
        <v>29</v>
      </c>
      <c r="C739" s="1" t="s">
        <v>17</v>
      </c>
      <c r="D739" s="1">
        <v>364</v>
      </c>
      <c r="E739" s="1">
        <v>609.79998779296795</v>
      </c>
      <c r="F739" s="1" t="s">
        <v>27</v>
      </c>
      <c r="G739" s="3">
        <f t="shared" si="46"/>
        <v>15</v>
      </c>
      <c r="H739">
        <f t="shared" si="44"/>
        <v>39564</v>
      </c>
      <c r="I739">
        <f t="shared" si="45"/>
        <v>1</v>
      </c>
    </row>
    <row r="740" spans="1:9" hidden="1" x14ac:dyDescent="0.3">
      <c r="A740" s="1">
        <v>39581</v>
      </c>
      <c r="B740" s="1" t="s">
        <v>29</v>
      </c>
      <c r="C740" s="1" t="s">
        <v>17</v>
      </c>
      <c r="D740" s="1">
        <v>360.80001831054602</v>
      </c>
      <c r="E740" s="1">
        <v>609</v>
      </c>
      <c r="F740" s="1" t="s">
        <v>27</v>
      </c>
      <c r="G740" s="3">
        <f t="shared" si="46"/>
        <v>17</v>
      </c>
      <c r="H740">
        <f t="shared" si="44"/>
        <v>39581</v>
      </c>
      <c r="I740">
        <f t="shared" si="45"/>
        <v>1</v>
      </c>
    </row>
    <row r="741" spans="1:9" hidden="1" x14ac:dyDescent="0.3">
      <c r="A741" s="1">
        <v>39600</v>
      </c>
      <c r="B741" s="1" t="s">
        <v>29</v>
      </c>
      <c r="C741" s="1" t="s">
        <v>17</v>
      </c>
      <c r="D741" s="1">
        <v>358.39999389648398</v>
      </c>
      <c r="E741" s="1">
        <v>608.20001220703102</v>
      </c>
      <c r="F741" s="1" t="s">
        <v>27</v>
      </c>
      <c r="G741" s="3">
        <f t="shared" si="46"/>
        <v>19</v>
      </c>
      <c r="H741">
        <f t="shared" si="44"/>
        <v>39600</v>
      </c>
      <c r="I741">
        <f t="shared" si="45"/>
        <v>1</v>
      </c>
    </row>
    <row r="742" spans="1:9" hidden="1" x14ac:dyDescent="0.3">
      <c r="A742" s="1">
        <v>39616</v>
      </c>
      <c r="B742" s="1" t="s">
        <v>29</v>
      </c>
      <c r="C742" s="1" t="s">
        <v>17</v>
      </c>
      <c r="D742" s="1">
        <v>356.80001831054602</v>
      </c>
      <c r="E742" s="1">
        <v>607.40002441406205</v>
      </c>
      <c r="F742" s="1" t="s">
        <v>27</v>
      </c>
      <c r="G742" s="3">
        <f t="shared" si="46"/>
        <v>16</v>
      </c>
      <c r="H742">
        <f t="shared" si="44"/>
        <v>39616</v>
      </c>
      <c r="I742">
        <f t="shared" si="45"/>
        <v>1</v>
      </c>
    </row>
    <row r="743" spans="1:9" hidden="1" x14ac:dyDescent="0.3">
      <c r="A743" s="1">
        <v>39629</v>
      </c>
      <c r="B743" s="1" t="s">
        <v>29</v>
      </c>
      <c r="C743" s="1" t="s">
        <v>17</v>
      </c>
      <c r="D743" s="1">
        <v>355.20001220703102</v>
      </c>
      <c r="E743" s="1">
        <v>607.40002441406205</v>
      </c>
      <c r="F743" s="1" t="s">
        <v>27</v>
      </c>
      <c r="G743" s="3">
        <f t="shared" si="46"/>
        <v>13</v>
      </c>
      <c r="H743">
        <f t="shared" si="44"/>
        <v>39629</v>
      </c>
      <c r="I743">
        <f t="shared" si="45"/>
        <v>1</v>
      </c>
    </row>
    <row r="744" spans="1:9" hidden="1" x14ac:dyDescent="0.3">
      <c r="A744" s="1">
        <v>39644</v>
      </c>
      <c r="B744" s="1" t="s">
        <v>29</v>
      </c>
      <c r="C744" s="1" t="s">
        <v>17</v>
      </c>
      <c r="D744" s="1">
        <v>352.80001831054602</v>
      </c>
      <c r="E744" s="1">
        <v>607.40002441406205</v>
      </c>
      <c r="F744" s="1" t="s">
        <v>27</v>
      </c>
      <c r="G744" s="3">
        <f t="shared" si="46"/>
        <v>15</v>
      </c>
      <c r="H744">
        <f t="shared" si="44"/>
        <v>39644</v>
      </c>
      <c r="I744">
        <f t="shared" si="45"/>
        <v>1</v>
      </c>
    </row>
    <row r="745" spans="1:9" hidden="1" x14ac:dyDescent="0.3">
      <c r="A745" s="1">
        <v>39664</v>
      </c>
      <c r="B745" s="1" t="s">
        <v>29</v>
      </c>
      <c r="C745" s="1" t="s">
        <v>17</v>
      </c>
      <c r="D745" s="1">
        <v>350.39999389648398</v>
      </c>
      <c r="E745" s="1">
        <v>607.40002441406205</v>
      </c>
      <c r="F745" s="1" t="s">
        <v>27</v>
      </c>
      <c r="G745" s="3">
        <f t="shared" si="46"/>
        <v>20</v>
      </c>
      <c r="H745">
        <f t="shared" si="44"/>
        <v>39664</v>
      </c>
      <c r="I745">
        <f t="shared" si="45"/>
        <v>1</v>
      </c>
    </row>
    <row r="746" spans="1:9" hidden="1" x14ac:dyDescent="0.3">
      <c r="A746" s="1">
        <v>39679</v>
      </c>
      <c r="B746" s="1" t="s">
        <v>29</v>
      </c>
      <c r="C746" s="1" t="s">
        <v>17</v>
      </c>
      <c r="D746" s="1">
        <v>348.80001831054602</v>
      </c>
      <c r="E746" s="1">
        <v>607.40002441406205</v>
      </c>
      <c r="F746" s="1" t="s">
        <v>27</v>
      </c>
      <c r="G746" s="3">
        <f t="shared" si="46"/>
        <v>15</v>
      </c>
      <c r="H746">
        <f t="shared" si="44"/>
        <v>39679</v>
      </c>
      <c r="I746">
        <f t="shared" si="45"/>
        <v>1</v>
      </c>
    </row>
    <row r="747" spans="1:9" hidden="1" x14ac:dyDescent="0.3">
      <c r="A747" s="1">
        <v>39699</v>
      </c>
      <c r="B747" s="1" t="s">
        <v>29</v>
      </c>
      <c r="C747" s="1" t="s">
        <v>17</v>
      </c>
      <c r="D747" s="1">
        <v>346.39999389648398</v>
      </c>
      <c r="E747" s="1">
        <v>607.40002441406205</v>
      </c>
      <c r="F747" s="1" t="s">
        <v>27</v>
      </c>
      <c r="G747" s="3">
        <f t="shared" si="46"/>
        <v>20</v>
      </c>
      <c r="H747">
        <f t="shared" si="44"/>
        <v>39699</v>
      </c>
      <c r="I747">
        <f t="shared" si="45"/>
        <v>1</v>
      </c>
    </row>
    <row r="748" spans="1:9" hidden="1" x14ac:dyDescent="0.3">
      <c r="A748" s="1">
        <v>39715</v>
      </c>
      <c r="B748" s="1" t="s">
        <v>29</v>
      </c>
      <c r="C748" s="1" t="s">
        <v>17</v>
      </c>
      <c r="D748" s="1">
        <v>344</v>
      </c>
      <c r="E748" s="1">
        <v>607.40002441406205</v>
      </c>
      <c r="F748" s="1" t="s">
        <v>27</v>
      </c>
      <c r="G748" s="3">
        <f t="shared" si="46"/>
        <v>16</v>
      </c>
      <c r="H748">
        <f t="shared" si="44"/>
        <v>39715</v>
      </c>
      <c r="I748">
        <f t="shared" si="45"/>
        <v>1</v>
      </c>
    </row>
    <row r="749" spans="1:9" hidden="1" x14ac:dyDescent="0.3">
      <c r="A749" s="1">
        <v>39724</v>
      </c>
      <c r="B749" s="1" t="s">
        <v>30</v>
      </c>
      <c r="C749" s="1" t="s">
        <v>17</v>
      </c>
      <c r="D749" s="1">
        <v>344</v>
      </c>
      <c r="E749" s="1">
        <v>607.40002441406205</v>
      </c>
      <c r="F749" s="1" t="s">
        <v>27</v>
      </c>
      <c r="G749" s="3">
        <f t="shared" si="46"/>
        <v>9</v>
      </c>
      <c r="H749">
        <f t="shared" si="44"/>
        <v>39724</v>
      </c>
      <c r="I749">
        <f t="shared" si="45"/>
        <v>1</v>
      </c>
    </row>
    <row r="750" spans="1:9" hidden="1" x14ac:dyDescent="0.3">
      <c r="A750" s="1">
        <v>40583</v>
      </c>
      <c r="B750" s="1" t="s">
        <v>28</v>
      </c>
      <c r="C750" s="1" t="s">
        <v>15</v>
      </c>
      <c r="D750" s="1">
        <v>1107.20007324218</v>
      </c>
      <c r="E750" s="1">
        <v>421</v>
      </c>
      <c r="F750" s="1" t="s">
        <v>27</v>
      </c>
      <c r="G750" s="3">
        <f t="shared" si="46"/>
        <v>859</v>
      </c>
      <c r="H750">
        <f t="shared" si="44"/>
        <v>40583</v>
      </c>
      <c r="I750">
        <f t="shared" si="45"/>
        <v>1</v>
      </c>
    </row>
    <row r="751" spans="1:9" hidden="1" x14ac:dyDescent="0.3">
      <c r="A751" s="1">
        <v>40714</v>
      </c>
      <c r="B751" s="1" t="s">
        <v>29</v>
      </c>
      <c r="C751" s="1" t="s">
        <v>15</v>
      </c>
      <c r="D751" s="1">
        <v>1100.80004882812</v>
      </c>
      <c r="E751" s="1">
        <v>422.600006103515</v>
      </c>
      <c r="F751" s="1" t="s">
        <v>27</v>
      </c>
      <c r="G751" s="3">
        <f t="shared" si="46"/>
        <v>131</v>
      </c>
      <c r="H751">
        <f t="shared" si="44"/>
        <v>40714</v>
      </c>
      <c r="I751">
        <f t="shared" si="45"/>
        <v>1</v>
      </c>
    </row>
    <row r="752" spans="1:9" hidden="1" x14ac:dyDescent="0.3">
      <c r="A752" s="1">
        <v>40715</v>
      </c>
      <c r="B752" s="1" t="s">
        <v>29</v>
      </c>
      <c r="C752" s="1" t="s">
        <v>15</v>
      </c>
      <c r="D752" s="1">
        <v>1097.59997558593</v>
      </c>
      <c r="E752" s="1">
        <v>424.20001220703102</v>
      </c>
      <c r="F752" s="1" t="s">
        <v>27</v>
      </c>
      <c r="G752" s="3">
        <f t="shared" si="46"/>
        <v>1</v>
      </c>
      <c r="H752">
        <f t="shared" si="44"/>
        <v>40715</v>
      </c>
      <c r="I752">
        <f t="shared" si="45"/>
        <v>1</v>
      </c>
    </row>
    <row r="753" spans="1:9" hidden="1" x14ac:dyDescent="0.3">
      <c r="A753" s="1">
        <v>40735</v>
      </c>
      <c r="B753" s="1" t="s">
        <v>29</v>
      </c>
      <c r="C753" s="1" t="s">
        <v>15</v>
      </c>
      <c r="D753" s="1">
        <v>1072</v>
      </c>
      <c r="E753" s="1">
        <v>437.80001831054602</v>
      </c>
      <c r="F753" s="1" t="s">
        <v>27</v>
      </c>
      <c r="G753" s="3">
        <f t="shared" si="46"/>
        <v>20</v>
      </c>
      <c r="H753">
        <f t="shared" si="44"/>
        <v>40735</v>
      </c>
      <c r="I753">
        <f t="shared" si="45"/>
        <v>1</v>
      </c>
    </row>
    <row r="754" spans="1:9" hidden="1" x14ac:dyDescent="0.3">
      <c r="A754" s="1">
        <v>40749</v>
      </c>
      <c r="B754" s="1" t="s">
        <v>29</v>
      </c>
      <c r="C754" s="1" t="s">
        <v>15</v>
      </c>
      <c r="D754" s="1">
        <v>1039.20007324218</v>
      </c>
      <c r="E754" s="1">
        <v>452.20001220703102</v>
      </c>
      <c r="F754" s="1" t="s">
        <v>27</v>
      </c>
      <c r="G754" s="3">
        <f t="shared" si="46"/>
        <v>14</v>
      </c>
      <c r="H754">
        <f t="shared" si="44"/>
        <v>40749</v>
      </c>
      <c r="I754">
        <f t="shared" si="45"/>
        <v>1</v>
      </c>
    </row>
    <row r="755" spans="1:9" hidden="1" x14ac:dyDescent="0.3">
      <c r="A755" s="1">
        <v>40768</v>
      </c>
      <c r="B755" s="1" t="s">
        <v>29</v>
      </c>
      <c r="C755" s="1" t="s">
        <v>15</v>
      </c>
      <c r="D755" s="1">
        <v>986.40002441406205</v>
      </c>
      <c r="E755" s="1">
        <v>473.80001831054602</v>
      </c>
      <c r="F755" s="1" t="s">
        <v>27</v>
      </c>
      <c r="G755" s="3">
        <f t="shared" si="46"/>
        <v>19</v>
      </c>
      <c r="H755">
        <f t="shared" si="44"/>
        <v>40768</v>
      </c>
      <c r="I755">
        <f t="shared" si="45"/>
        <v>1</v>
      </c>
    </row>
    <row r="756" spans="1:9" hidden="1" x14ac:dyDescent="0.3">
      <c r="A756" s="1">
        <v>40785</v>
      </c>
      <c r="B756" s="1" t="s">
        <v>29</v>
      </c>
      <c r="C756" s="1" t="s">
        <v>15</v>
      </c>
      <c r="D756" s="1">
        <v>919.20001220703102</v>
      </c>
      <c r="E756" s="1">
        <v>499.39999389648398</v>
      </c>
      <c r="F756" s="1" t="s">
        <v>27</v>
      </c>
      <c r="G756" s="3">
        <f t="shared" si="46"/>
        <v>17</v>
      </c>
      <c r="H756">
        <f t="shared" si="44"/>
        <v>40785</v>
      </c>
      <c r="I756">
        <f t="shared" si="45"/>
        <v>1</v>
      </c>
    </row>
    <row r="757" spans="1:9" hidden="1" x14ac:dyDescent="0.3">
      <c r="A757" s="1">
        <v>40795</v>
      </c>
      <c r="B757" s="1" t="s">
        <v>29</v>
      </c>
      <c r="C757" s="1" t="s">
        <v>15</v>
      </c>
      <c r="D757" s="1">
        <v>872.79998779296795</v>
      </c>
      <c r="E757" s="1">
        <v>512.20001220703102</v>
      </c>
      <c r="F757" s="1" t="s">
        <v>27</v>
      </c>
      <c r="G757" s="3">
        <f t="shared" si="46"/>
        <v>10</v>
      </c>
      <c r="H757">
        <f t="shared" si="44"/>
        <v>40795</v>
      </c>
      <c r="I757">
        <f t="shared" si="45"/>
        <v>1</v>
      </c>
    </row>
    <row r="758" spans="1:9" hidden="1" x14ac:dyDescent="0.3">
      <c r="A758" s="1">
        <v>40814</v>
      </c>
      <c r="B758" s="1" t="s">
        <v>29</v>
      </c>
      <c r="C758" s="1" t="s">
        <v>15</v>
      </c>
      <c r="D758" s="1">
        <v>800.79998779296795</v>
      </c>
      <c r="E758" s="1">
        <v>530.60003662109295</v>
      </c>
      <c r="F758" s="1" t="s">
        <v>27</v>
      </c>
      <c r="G758" s="3">
        <f t="shared" si="46"/>
        <v>19</v>
      </c>
      <c r="H758">
        <f t="shared" si="44"/>
        <v>40814</v>
      </c>
      <c r="I758">
        <f t="shared" si="45"/>
        <v>1</v>
      </c>
    </row>
    <row r="759" spans="1:9" hidden="1" x14ac:dyDescent="0.3">
      <c r="A759" s="1">
        <v>40835</v>
      </c>
      <c r="B759" s="1" t="s">
        <v>29</v>
      </c>
      <c r="C759" s="1" t="s">
        <v>15</v>
      </c>
      <c r="D759" s="1">
        <v>736.79998779296795</v>
      </c>
      <c r="E759" s="1">
        <v>548.20001220703102</v>
      </c>
      <c r="F759" s="1" t="s">
        <v>27</v>
      </c>
      <c r="G759" s="3">
        <f t="shared" si="46"/>
        <v>21</v>
      </c>
      <c r="H759">
        <f t="shared" si="44"/>
        <v>40835</v>
      </c>
      <c r="I759">
        <f t="shared" si="45"/>
        <v>1</v>
      </c>
    </row>
    <row r="760" spans="1:9" hidden="1" x14ac:dyDescent="0.3">
      <c r="A760" s="1">
        <v>40850</v>
      </c>
      <c r="B760" s="1" t="s">
        <v>29</v>
      </c>
      <c r="C760" s="1" t="s">
        <v>15</v>
      </c>
      <c r="D760" s="1">
        <v>680</v>
      </c>
      <c r="E760" s="1">
        <v>563.40002441406205</v>
      </c>
      <c r="F760" s="1" t="s">
        <v>27</v>
      </c>
      <c r="G760" s="3">
        <f t="shared" si="46"/>
        <v>15</v>
      </c>
      <c r="H760">
        <f t="shared" si="44"/>
        <v>40850</v>
      </c>
      <c r="I760">
        <f t="shared" si="45"/>
        <v>1</v>
      </c>
    </row>
    <row r="761" spans="1:9" hidden="1" x14ac:dyDescent="0.3">
      <c r="A761" s="1">
        <v>40865</v>
      </c>
      <c r="B761" s="1" t="s">
        <v>29</v>
      </c>
      <c r="C761" s="1" t="s">
        <v>15</v>
      </c>
      <c r="D761" s="1">
        <v>644.79998779296795</v>
      </c>
      <c r="E761" s="1">
        <v>572.20001220703102</v>
      </c>
      <c r="F761" s="1" t="s">
        <v>27</v>
      </c>
      <c r="G761" s="3">
        <f t="shared" si="46"/>
        <v>15</v>
      </c>
      <c r="H761">
        <f t="shared" si="44"/>
        <v>40865</v>
      </c>
      <c r="I761">
        <f t="shared" si="45"/>
        <v>1</v>
      </c>
    </row>
    <row r="762" spans="1:9" hidden="1" x14ac:dyDescent="0.3">
      <c r="A762" s="1">
        <v>40884</v>
      </c>
      <c r="B762" s="1" t="s">
        <v>29</v>
      </c>
      <c r="C762" s="1" t="s">
        <v>15</v>
      </c>
      <c r="D762" s="1">
        <v>612</v>
      </c>
      <c r="E762" s="1">
        <v>578.60003662109295</v>
      </c>
      <c r="F762" s="1" t="s">
        <v>27</v>
      </c>
      <c r="G762" s="3">
        <f t="shared" si="46"/>
        <v>19</v>
      </c>
      <c r="H762">
        <f t="shared" si="44"/>
        <v>40884</v>
      </c>
      <c r="I762">
        <f t="shared" si="45"/>
        <v>1</v>
      </c>
    </row>
    <row r="763" spans="1:9" hidden="1" x14ac:dyDescent="0.3">
      <c r="A763" s="1">
        <v>40901</v>
      </c>
      <c r="B763" s="1" t="s">
        <v>29</v>
      </c>
      <c r="C763" s="1" t="s">
        <v>15</v>
      </c>
      <c r="D763" s="1">
        <v>598.40002441406205</v>
      </c>
      <c r="E763" s="1">
        <v>583.40002441406205</v>
      </c>
      <c r="F763" s="1" t="s">
        <v>27</v>
      </c>
      <c r="G763" s="3">
        <f t="shared" si="46"/>
        <v>17</v>
      </c>
      <c r="H763">
        <f t="shared" si="44"/>
        <v>40901</v>
      </c>
      <c r="I763">
        <f t="shared" si="45"/>
        <v>1</v>
      </c>
    </row>
    <row r="764" spans="1:9" hidden="1" x14ac:dyDescent="0.3">
      <c r="A764" s="1">
        <v>40915</v>
      </c>
      <c r="B764" s="1" t="s">
        <v>29</v>
      </c>
      <c r="C764" s="1" t="s">
        <v>15</v>
      </c>
      <c r="D764" s="1">
        <v>591.20001220703102</v>
      </c>
      <c r="E764" s="1">
        <v>585</v>
      </c>
      <c r="F764" s="1" t="s">
        <v>27</v>
      </c>
      <c r="G764" s="3">
        <f t="shared" si="46"/>
        <v>14</v>
      </c>
      <c r="H764">
        <f t="shared" si="44"/>
        <v>40915</v>
      </c>
      <c r="I764">
        <f t="shared" si="45"/>
        <v>1</v>
      </c>
    </row>
    <row r="765" spans="1:9" hidden="1" x14ac:dyDescent="0.3">
      <c r="A765" s="1">
        <v>40929</v>
      </c>
      <c r="B765" s="1" t="s">
        <v>29</v>
      </c>
      <c r="C765" s="1" t="s">
        <v>15</v>
      </c>
      <c r="D765" s="1">
        <v>582.40002441406205</v>
      </c>
      <c r="E765" s="1">
        <v>593</v>
      </c>
      <c r="F765" s="1" t="s">
        <v>27</v>
      </c>
      <c r="G765" s="3">
        <f t="shared" si="46"/>
        <v>14</v>
      </c>
      <c r="H765">
        <f t="shared" si="44"/>
        <v>40929</v>
      </c>
      <c r="I765">
        <f t="shared" si="45"/>
        <v>1</v>
      </c>
    </row>
    <row r="766" spans="1:9" hidden="1" x14ac:dyDescent="0.3">
      <c r="A766" s="1">
        <v>40949</v>
      </c>
      <c r="B766" s="1" t="s">
        <v>29</v>
      </c>
      <c r="C766" s="1" t="s">
        <v>15</v>
      </c>
      <c r="D766" s="1">
        <v>575.20001220703102</v>
      </c>
      <c r="E766" s="1">
        <v>599.40002441406205</v>
      </c>
      <c r="F766" s="1" t="s">
        <v>27</v>
      </c>
      <c r="G766" s="3">
        <f t="shared" si="46"/>
        <v>20</v>
      </c>
      <c r="H766">
        <f t="shared" si="44"/>
        <v>40949</v>
      </c>
      <c r="I766">
        <f t="shared" si="45"/>
        <v>1</v>
      </c>
    </row>
    <row r="767" spans="1:9" hidden="1" x14ac:dyDescent="0.3">
      <c r="A767" s="1">
        <v>40965</v>
      </c>
      <c r="B767" s="1" t="s">
        <v>29</v>
      </c>
      <c r="C767" s="1" t="s">
        <v>15</v>
      </c>
      <c r="D767" s="1">
        <v>569.60003662109295</v>
      </c>
      <c r="E767" s="1">
        <v>607.40002441406205</v>
      </c>
      <c r="F767" s="1" t="s">
        <v>27</v>
      </c>
      <c r="G767" s="3">
        <f t="shared" si="46"/>
        <v>16</v>
      </c>
      <c r="H767">
        <f t="shared" si="44"/>
        <v>40965</v>
      </c>
      <c r="I767">
        <f t="shared" si="45"/>
        <v>1</v>
      </c>
    </row>
    <row r="768" spans="1:9" hidden="1" x14ac:dyDescent="0.3">
      <c r="A768" s="1">
        <v>40984</v>
      </c>
      <c r="B768" s="1" t="s">
        <v>29</v>
      </c>
      <c r="C768" s="1" t="s">
        <v>15</v>
      </c>
      <c r="D768" s="1">
        <v>564</v>
      </c>
      <c r="E768" s="1">
        <v>614.60003662109295</v>
      </c>
      <c r="F768" s="1" t="s">
        <v>27</v>
      </c>
      <c r="G768" s="3">
        <f t="shared" si="46"/>
        <v>19</v>
      </c>
      <c r="H768">
        <f t="shared" si="44"/>
        <v>40984</v>
      </c>
      <c r="I768">
        <f t="shared" si="45"/>
        <v>1</v>
      </c>
    </row>
    <row r="769" spans="1:9" hidden="1" x14ac:dyDescent="0.3">
      <c r="A769" s="1">
        <v>41000</v>
      </c>
      <c r="B769" s="1" t="s">
        <v>29</v>
      </c>
      <c r="C769" s="1" t="s">
        <v>15</v>
      </c>
      <c r="D769" s="1">
        <v>560</v>
      </c>
      <c r="E769" s="1">
        <v>620.20001220703102</v>
      </c>
      <c r="F769" s="1" t="s">
        <v>27</v>
      </c>
      <c r="G769" s="3">
        <f t="shared" si="46"/>
        <v>16</v>
      </c>
      <c r="H769">
        <f t="shared" si="44"/>
        <v>41000</v>
      </c>
      <c r="I769">
        <f t="shared" si="45"/>
        <v>1</v>
      </c>
    </row>
    <row r="770" spans="1:9" hidden="1" x14ac:dyDescent="0.3">
      <c r="A770" s="1">
        <v>41017</v>
      </c>
      <c r="B770" s="1" t="s">
        <v>29</v>
      </c>
      <c r="C770" s="1" t="s">
        <v>15</v>
      </c>
      <c r="D770" s="1">
        <v>556.79998779296795</v>
      </c>
      <c r="E770" s="1">
        <v>625</v>
      </c>
      <c r="F770" s="1" t="s">
        <v>27</v>
      </c>
      <c r="G770" s="3">
        <f t="shared" si="46"/>
        <v>17</v>
      </c>
      <c r="H770">
        <f t="shared" si="44"/>
        <v>41017</v>
      </c>
      <c r="I770">
        <f t="shared" si="45"/>
        <v>1</v>
      </c>
    </row>
    <row r="771" spans="1:9" hidden="1" x14ac:dyDescent="0.3">
      <c r="A771" s="1">
        <v>41035</v>
      </c>
      <c r="B771" s="1" t="s">
        <v>29</v>
      </c>
      <c r="C771" s="1" t="s">
        <v>15</v>
      </c>
      <c r="D771" s="1">
        <v>551.20001220703102</v>
      </c>
      <c r="E771" s="1">
        <v>631.40002441406205</v>
      </c>
      <c r="F771" s="1" t="s">
        <v>27</v>
      </c>
      <c r="G771" s="3">
        <f t="shared" si="46"/>
        <v>18</v>
      </c>
      <c r="H771">
        <f t="shared" si="44"/>
        <v>41035</v>
      </c>
      <c r="I771">
        <f t="shared" si="45"/>
        <v>1</v>
      </c>
    </row>
    <row r="772" spans="1:9" hidden="1" x14ac:dyDescent="0.3">
      <c r="A772" s="1">
        <v>41044</v>
      </c>
      <c r="B772" s="1" t="s">
        <v>29</v>
      </c>
      <c r="C772" s="1" t="s">
        <v>15</v>
      </c>
      <c r="D772" s="1">
        <v>548</v>
      </c>
      <c r="E772" s="1">
        <v>635.40002441406205</v>
      </c>
      <c r="F772" s="1" t="s">
        <v>27</v>
      </c>
      <c r="G772" s="3">
        <f t="shared" si="46"/>
        <v>9</v>
      </c>
      <c r="H772">
        <f t="shared" si="44"/>
        <v>41044</v>
      </c>
      <c r="I772">
        <f t="shared" si="45"/>
        <v>1</v>
      </c>
    </row>
    <row r="773" spans="1:9" hidden="1" x14ac:dyDescent="0.3">
      <c r="A773" s="1">
        <v>41064</v>
      </c>
      <c r="B773" s="1" t="s">
        <v>29</v>
      </c>
      <c r="C773" s="1" t="s">
        <v>15</v>
      </c>
      <c r="D773" s="1">
        <v>543.20001220703102</v>
      </c>
      <c r="E773" s="1">
        <v>640.20001220703102</v>
      </c>
      <c r="F773" s="1" t="s">
        <v>27</v>
      </c>
      <c r="G773" s="3">
        <f t="shared" si="46"/>
        <v>20</v>
      </c>
      <c r="H773">
        <f t="shared" si="44"/>
        <v>41064</v>
      </c>
      <c r="I773">
        <f t="shared" si="45"/>
        <v>1</v>
      </c>
    </row>
    <row r="774" spans="1:9" hidden="1" x14ac:dyDescent="0.3">
      <c r="A774" s="1">
        <v>41080</v>
      </c>
      <c r="B774" s="1" t="s">
        <v>29</v>
      </c>
      <c r="C774" s="1" t="s">
        <v>15</v>
      </c>
      <c r="D774" s="1">
        <v>539.20001220703102</v>
      </c>
      <c r="E774" s="1">
        <v>644.20001220703102</v>
      </c>
      <c r="F774" s="1" t="s">
        <v>27</v>
      </c>
      <c r="G774" s="3">
        <f t="shared" si="46"/>
        <v>16</v>
      </c>
      <c r="H774">
        <f t="shared" si="44"/>
        <v>41080</v>
      </c>
      <c r="I774">
        <f t="shared" si="45"/>
        <v>1</v>
      </c>
    </row>
    <row r="775" spans="1:9" hidden="1" x14ac:dyDescent="0.3">
      <c r="A775" s="1">
        <v>41098</v>
      </c>
      <c r="B775" s="1" t="s">
        <v>29</v>
      </c>
      <c r="C775" s="1" t="s">
        <v>15</v>
      </c>
      <c r="D775" s="1">
        <v>537.60003662109295</v>
      </c>
      <c r="E775" s="1">
        <v>647.40002441406205</v>
      </c>
      <c r="F775" s="1" t="s">
        <v>27</v>
      </c>
      <c r="G775" s="3">
        <f t="shared" si="46"/>
        <v>18</v>
      </c>
      <c r="H775">
        <f t="shared" si="44"/>
        <v>41098</v>
      </c>
      <c r="I775">
        <f t="shared" si="45"/>
        <v>1</v>
      </c>
    </row>
    <row r="776" spans="1:9" hidden="1" x14ac:dyDescent="0.3">
      <c r="A776" s="1">
        <v>41114</v>
      </c>
      <c r="B776" s="1" t="s">
        <v>29</v>
      </c>
      <c r="C776" s="1" t="s">
        <v>15</v>
      </c>
      <c r="D776" s="1">
        <v>537.60003662109295</v>
      </c>
      <c r="E776" s="1">
        <v>649</v>
      </c>
      <c r="F776" s="1" t="s">
        <v>27</v>
      </c>
      <c r="G776" s="3">
        <f t="shared" si="46"/>
        <v>16</v>
      </c>
      <c r="H776">
        <f t="shared" si="44"/>
        <v>41114</v>
      </c>
      <c r="I776">
        <f t="shared" si="45"/>
        <v>1</v>
      </c>
    </row>
    <row r="777" spans="1:9" hidden="1" x14ac:dyDescent="0.3">
      <c r="A777" s="1">
        <v>41132</v>
      </c>
      <c r="B777" s="1" t="s">
        <v>29</v>
      </c>
      <c r="C777" s="1" t="s">
        <v>15</v>
      </c>
      <c r="D777" s="1">
        <v>537.60003662109295</v>
      </c>
      <c r="E777" s="1">
        <v>651.40002441406205</v>
      </c>
      <c r="F777" s="1" t="s">
        <v>27</v>
      </c>
      <c r="G777" s="3">
        <f t="shared" si="46"/>
        <v>18</v>
      </c>
      <c r="H777">
        <f t="shared" si="44"/>
        <v>41132</v>
      </c>
      <c r="I777">
        <f t="shared" si="45"/>
        <v>1</v>
      </c>
    </row>
    <row r="778" spans="1:9" hidden="1" x14ac:dyDescent="0.3">
      <c r="A778" s="1">
        <v>41149</v>
      </c>
      <c r="B778" s="1" t="s">
        <v>29</v>
      </c>
      <c r="C778" s="1" t="s">
        <v>15</v>
      </c>
      <c r="D778" s="1">
        <v>539.20001220703102</v>
      </c>
      <c r="E778" s="1">
        <v>654.60003662109295</v>
      </c>
      <c r="F778" s="1" t="s">
        <v>27</v>
      </c>
      <c r="G778" s="3">
        <f t="shared" si="46"/>
        <v>17</v>
      </c>
      <c r="H778">
        <f t="shared" si="44"/>
        <v>41149</v>
      </c>
      <c r="I778">
        <f t="shared" si="45"/>
        <v>1</v>
      </c>
    </row>
    <row r="779" spans="1:9" hidden="1" x14ac:dyDescent="0.3">
      <c r="A779" s="1">
        <v>41159</v>
      </c>
      <c r="B779" s="1" t="s">
        <v>29</v>
      </c>
      <c r="C779" s="1" t="s">
        <v>15</v>
      </c>
      <c r="D779" s="1">
        <v>540.79998779296795</v>
      </c>
      <c r="E779" s="1">
        <v>657</v>
      </c>
      <c r="F779" s="1" t="s">
        <v>27</v>
      </c>
      <c r="G779" s="3">
        <f t="shared" si="46"/>
        <v>10</v>
      </c>
      <c r="H779">
        <f t="shared" si="44"/>
        <v>41159</v>
      </c>
      <c r="I779">
        <f t="shared" si="45"/>
        <v>1</v>
      </c>
    </row>
    <row r="780" spans="1:9" hidden="1" x14ac:dyDescent="0.3">
      <c r="A780" s="1">
        <v>41169</v>
      </c>
      <c r="B780" s="1" t="s">
        <v>30</v>
      </c>
      <c r="C780" s="1" t="s">
        <v>15</v>
      </c>
      <c r="D780" s="1">
        <v>540.79998779296795</v>
      </c>
      <c r="E780" s="1">
        <v>657</v>
      </c>
      <c r="F780" s="1" t="s">
        <v>27</v>
      </c>
      <c r="G780" s="3">
        <f t="shared" si="46"/>
        <v>10</v>
      </c>
      <c r="H780">
        <f t="shared" si="44"/>
        <v>41169</v>
      </c>
      <c r="I780">
        <f t="shared" si="45"/>
        <v>1</v>
      </c>
    </row>
    <row r="781" spans="1:9" hidden="1" x14ac:dyDescent="0.3">
      <c r="A781" s="1">
        <v>42347</v>
      </c>
      <c r="B781" s="1" t="s">
        <v>28</v>
      </c>
      <c r="C781" s="1" t="s">
        <v>15</v>
      </c>
      <c r="D781" s="1">
        <v>1185.59997558593</v>
      </c>
      <c r="E781" s="1">
        <v>417.80001831054602</v>
      </c>
      <c r="F781" s="1" t="s">
        <v>27</v>
      </c>
      <c r="G781" s="3">
        <f t="shared" si="46"/>
        <v>1178</v>
      </c>
      <c r="H781">
        <f t="shared" si="44"/>
        <v>42347</v>
      </c>
      <c r="I781">
        <f t="shared" si="45"/>
        <v>1</v>
      </c>
    </row>
    <row r="782" spans="1:9" hidden="1" x14ac:dyDescent="0.3">
      <c r="A782" s="1">
        <v>42475</v>
      </c>
      <c r="B782" s="1" t="s">
        <v>29</v>
      </c>
      <c r="C782" s="1" t="s">
        <v>15</v>
      </c>
      <c r="D782" s="1">
        <v>1183.20007324218</v>
      </c>
      <c r="E782" s="1">
        <v>418.600006103515</v>
      </c>
      <c r="F782" s="1" t="s">
        <v>27</v>
      </c>
      <c r="G782" s="3">
        <f t="shared" si="46"/>
        <v>128</v>
      </c>
      <c r="H782">
        <f t="shared" si="44"/>
        <v>42475</v>
      </c>
      <c r="I782">
        <f t="shared" si="45"/>
        <v>1</v>
      </c>
    </row>
    <row r="783" spans="1:9" hidden="1" x14ac:dyDescent="0.3">
      <c r="A783" s="1">
        <v>42479</v>
      </c>
      <c r="B783" s="1" t="s">
        <v>29</v>
      </c>
      <c r="C783" s="1" t="s">
        <v>15</v>
      </c>
      <c r="D783" s="1">
        <v>1163.20007324218</v>
      </c>
      <c r="E783" s="1">
        <v>427.39999389648398</v>
      </c>
      <c r="F783" s="1" t="s">
        <v>27</v>
      </c>
      <c r="G783" s="3">
        <f t="shared" si="46"/>
        <v>4</v>
      </c>
      <c r="H783">
        <f t="shared" si="44"/>
        <v>42479</v>
      </c>
      <c r="I783">
        <f t="shared" si="45"/>
        <v>1</v>
      </c>
    </row>
    <row r="784" spans="1:9" hidden="1" x14ac:dyDescent="0.3">
      <c r="A784" s="1">
        <v>42500</v>
      </c>
      <c r="B784" s="1" t="s">
        <v>29</v>
      </c>
      <c r="C784" s="1" t="s">
        <v>15</v>
      </c>
      <c r="D784" s="1">
        <v>1116</v>
      </c>
      <c r="E784" s="1">
        <v>453</v>
      </c>
      <c r="F784" s="1" t="s">
        <v>27</v>
      </c>
      <c r="G784" s="3">
        <f t="shared" si="46"/>
        <v>21</v>
      </c>
      <c r="H784">
        <f t="shared" si="44"/>
        <v>42500</v>
      </c>
      <c r="I784">
        <f t="shared" si="45"/>
        <v>1</v>
      </c>
    </row>
    <row r="785" spans="1:9" hidden="1" x14ac:dyDescent="0.3">
      <c r="A785" s="1">
        <v>42518</v>
      </c>
      <c r="B785" s="1" t="s">
        <v>29</v>
      </c>
      <c r="C785" s="1" t="s">
        <v>15</v>
      </c>
      <c r="D785" s="1">
        <v>1059.20007324218</v>
      </c>
      <c r="E785" s="1">
        <v>482.60006713867102</v>
      </c>
      <c r="F785" s="1" t="s">
        <v>27</v>
      </c>
      <c r="G785" s="3">
        <f t="shared" si="46"/>
        <v>18</v>
      </c>
      <c r="H785">
        <f t="shared" si="44"/>
        <v>42518</v>
      </c>
      <c r="I785">
        <f t="shared" si="45"/>
        <v>1</v>
      </c>
    </row>
    <row r="786" spans="1:9" hidden="1" x14ac:dyDescent="0.3">
      <c r="A786" s="1">
        <v>42532</v>
      </c>
      <c r="B786" s="1" t="s">
        <v>29</v>
      </c>
      <c r="C786" s="1" t="s">
        <v>15</v>
      </c>
      <c r="D786" s="1">
        <v>1000</v>
      </c>
      <c r="E786" s="1">
        <v>510.60006713867102</v>
      </c>
      <c r="F786" s="1" t="s">
        <v>27</v>
      </c>
      <c r="G786" s="3">
        <f t="shared" si="46"/>
        <v>14</v>
      </c>
      <c r="H786">
        <f t="shared" ref="H786:H807" si="47">INT(A786)</f>
        <v>42532</v>
      </c>
      <c r="I786">
        <f t="shared" ref="I786:I807" si="48">IF(H786=A786,1,0)</f>
        <v>1</v>
      </c>
    </row>
    <row r="787" spans="1:9" hidden="1" x14ac:dyDescent="0.3">
      <c r="A787" s="1">
        <v>42550</v>
      </c>
      <c r="B787" s="1" t="s">
        <v>29</v>
      </c>
      <c r="C787" s="1" t="s">
        <v>15</v>
      </c>
      <c r="D787" s="1">
        <v>930.40002441406205</v>
      </c>
      <c r="E787" s="1">
        <v>535.40002441406205</v>
      </c>
      <c r="F787" s="1" t="s">
        <v>27</v>
      </c>
      <c r="G787" s="3">
        <f t="shared" ref="G787:G807" si="49">A787-A786</f>
        <v>18</v>
      </c>
      <c r="H787">
        <f t="shared" si="47"/>
        <v>42550</v>
      </c>
      <c r="I787">
        <f t="shared" si="48"/>
        <v>1</v>
      </c>
    </row>
    <row r="788" spans="1:9" hidden="1" x14ac:dyDescent="0.3">
      <c r="A788" s="1">
        <v>42560</v>
      </c>
      <c r="B788" s="1" t="s">
        <v>29</v>
      </c>
      <c r="C788" s="1" t="s">
        <v>15</v>
      </c>
      <c r="D788" s="1">
        <v>889.60003662109295</v>
      </c>
      <c r="E788" s="1">
        <v>547.40002441406205</v>
      </c>
      <c r="F788" s="1" t="s">
        <v>27</v>
      </c>
      <c r="G788" s="3">
        <f t="shared" si="49"/>
        <v>10</v>
      </c>
      <c r="H788">
        <f t="shared" si="47"/>
        <v>42560</v>
      </c>
      <c r="I788">
        <f t="shared" si="48"/>
        <v>1</v>
      </c>
    </row>
    <row r="789" spans="1:9" hidden="1" x14ac:dyDescent="0.3">
      <c r="A789" s="1">
        <v>42579</v>
      </c>
      <c r="B789" s="1" t="s">
        <v>29</v>
      </c>
      <c r="C789" s="1" t="s">
        <v>15</v>
      </c>
      <c r="D789" s="1">
        <v>828.79998779296795</v>
      </c>
      <c r="E789" s="1">
        <v>564.20001220703102</v>
      </c>
      <c r="F789" s="1" t="s">
        <v>27</v>
      </c>
      <c r="G789" s="3">
        <f t="shared" si="49"/>
        <v>19</v>
      </c>
      <c r="H789">
        <f t="shared" si="47"/>
        <v>42579</v>
      </c>
      <c r="I789">
        <f t="shared" si="48"/>
        <v>1</v>
      </c>
    </row>
    <row r="790" spans="1:9" hidden="1" x14ac:dyDescent="0.3">
      <c r="A790" s="1">
        <v>42599</v>
      </c>
      <c r="B790" s="1" t="s">
        <v>29</v>
      </c>
      <c r="C790" s="1" t="s">
        <v>15</v>
      </c>
      <c r="D790" s="1">
        <v>776.79998779296795</v>
      </c>
      <c r="E790" s="1">
        <v>581</v>
      </c>
      <c r="F790" s="1" t="s">
        <v>27</v>
      </c>
      <c r="G790" s="3">
        <f t="shared" si="49"/>
        <v>20</v>
      </c>
      <c r="H790">
        <f t="shared" si="47"/>
        <v>42599</v>
      </c>
      <c r="I790">
        <f t="shared" si="48"/>
        <v>1</v>
      </c>
    </row>
    <row r="791" spans="1:9" hidden="1" x14ac:dyDescent="0.3">
      <c r="A791" s="1">
        <v>42614</v>
      </c>
      <c r="B791" s="1" t="s">
        <v>29</v>
      </c>
      <c r="C791" s="1" t="s">
        <v>15</v>
      </c>
      <c r="D791" s="1">
        <v>739.20001220703102</v>
      </c>
      <c r="E791" s="1">
        <v>593.79998779296795</v>
      </c>
      <c r="F791" s="1" t="s">
        <v>27</v>
      </c>
      <c r="G791" s="3">
        <f t="shared" si="49"/>
        <v>15</v>
      </c>
      <c r="H791">
        <f t="shared" si="47"/>
        <v>42614</v>
      </c>
      <c r="I791">
        <f t="shared" si="48"/>
        <v>1</v>
      </c>
    </row>
    <row r="792" spans="1:9" hidden="1" x14ac:dyDescent="0.3">
      <c r="A792" s="1">
        <v>42630</v>
      </c>
      <c r="B792" s="1" t="s">
        <v>29</v>
      </c>
      <c r="C792" s="1" t="s">
        <v>15</v>
      </c>
      <c r="D792" s="1">
        <v>717.60003662109295</v>
      </c>
      <c r="E792" s="1">
        <v>601</v>
      </c>
      <c r="F792" s="1" t="s">
        <v>27</v>
      </c>
      <c r="G792" s="3">
        <f t="shared" si="49"/>
        <v>16</v>
      </c>
      <c r="H792">
        <f t="shared" si="47"/>
        <v>42630</v>
      </c>
      <c r="I792">
        <f t="shared" si="48"/>
        <v>1</v>
      </c>
    </row>
    <row r="793" spans="1:9" hidden="1" x14ac:dyDescent="0.3">
      <c r="A793" s="1">
        <v>42649</v>
      </c>
      <c r="B793" s="1" t="s">
        <v>29</v>
      </c>
      <c r="C793" s="1" t="s">
        <v>15</v>
      </c>
      <c r="D793" s="1">
        <v>700.79998779296795</v>
      </c>
      <c r="E793" s="1">
        <v>612.20001220703102</v>
      </c>
      <c r="F793" s="1" t="s">
        <v>27</v>
      </c>
      <c r="G793" s="3">
        <f t="shared" si="49"/>
        <v>19</v>
      </c>
      <c r="H793">
        <f t="shared" si="47"/>
        <v>42649</v>
      </c>
      <c r="I793">
        <f t="shared" si="48"/>
        <v>1</v>
      </c>
    </row>
    <row r="794" spans="1:9" hidden="1" x14ac:dyDescent="0.3">
      <c r="A794" s="1">
        <v>42666</v>
      </c>
      <c r="B794" s="1" t="s">
        <v>29</v>
      </c>
      <c r="C794" s="1" t="s">
        <v>15</v>
      </c>
      <c r="D794" s="1">
        <v>692</v>
      </c>
      <c r="E794" s="1">
        <v>618.60003662109295</v>
      </c>
      <c r="F794" s="1" t="s">
        <v>27</v>
      </c>
      <c r="G794" s="3">
        <f t="shared" si="49"/>
        <v>17</v>
      </c>
      <c r="H794">
        <f t="shared" si="47"/>
        <v>42666</v>
      </c>
      <c r="I794">
        <f t="shared" si="48"/>
        <v>1</v>
      </c>
    </row>
    <row r="795" spans="1:9" hidden="1" x14ac:dyDescent="0.3">
      <c r="A795" s="1">
        <v>42684</v>
      </c>
      <c r="B795" s="1" t="s">
        <v>29</v>
      </c>
      <c r="C795" s="1" t="s">
        <v>15</v>
      </c>
      <c r="D795" s="1">
        <v>681.60003662109295</v>
      </c>
      <c r="E795" s="1">
        <v>629</v>
      </c>
      <c r="F795" s="1" t="s">
        <v>27</v>
      </c>
      <c r="G795" s="3">
        <f t="shared" si="49"/>
        <v>18</v>
      </c>
      <c r="H795">
        <f t="shared" si="47"/>
        <v>42684</v>
      </c>
      <c r="I795">
        <f t="shared" si="48"/>
        <v>1</v>
      </c>
    </row>
    <row r="796" spans="1:9" hidden="1" x14ac:dyDescent="0.3">
      <c r="A796" s="1">
        <v>42694</v>
      </c>
      <c r="B796" s="1" t="s">
        <v>29</v>
      </c>
      <c r="C796" s="1" t="s">
        <v>15</v>
      </c>
      <c r="D796" s="1">
        <v>677.60003662109295</v>
      </c>
      <c r="E796" s="1">
        <v>633.79998779296795</v>
      </c>
      <c r="F796" s="1" t="s">
        <v>27</v>
      </c>
      <c r="G796" s="3">
        <f t="shared" si="49"/>
        <v>10</v>
      </c>
      <c r="H796">
        <f t="shared" si="47"/>
        <v>42694</v>
      </c>
      <c r="I796">
        <f t="shared" si="48"/>
        <v>1</v>
      </c>
    </row>
    <row r="797" spans="1:9" hidden="1" x14ac:dyDescent="0.3">
      <c r="A797" s="1">
        <v>42714</v>
      </c>
      <c r="B797" s="1" t="s">
        <v>29</v>
      </c>
      <c r="C797" s="1" t="s">
        <v>15</v>
      </c>
      <c r="D797" s="1">
        <v>673.60003662109295</v>
      </c>
      <c r="E797" s="1">
        <v>639.40002441406205</v>
      </c>
      <c r="F797" s="1" t="s">
        <v>27</v>
      </c>
      <c r="G797" s="3">
        <f t="shared" si="49"/>
        <v>20</v>
      </c>
      <c r="H797">
        <f t="shared" si="47"/>
        <v>42714</v>
      </c>
      <c r="I797">
        <f t="shared" si="48"/>
        <v>1</v>
      </c>
    </row>
    <row r="798" spans="1:9" hidden="1" x14ac:dyDescent="0.3">
      <c r="A798" s="1">
        <v>42730</v>
      </c>
      <c r="B798" s="1" t="s">
        <v>29</v>
      </c>
      <c r="C798" s="1" t="s">
        <v>15</v>
      </c>
      <c r="D798" s="1">
        <v>672</v>
      </c>
      <c r="E798" s="1">
        <v>642.60003662109295</v>
      </c>
      <c r="F798" s="1" t="s">
        <v>27</v>
      </c>
      <c r="G798" s="3">
        <f t="shared" si="49"/>
        <v>16</v>
      </c>
      <c r="H798">
        <f t="shared" si="47"/>
        <v>42730</v>
      </c>
      <c r="I798">
        <f t="shared" si="48"/>
        <v>1</v>
      </c>
    </row>
    <row r="799" spans="1:9" hidden="1" x14ac:dyDescent="0.3">
      <c r="A799" s="1">
        <v>42749</v>
      </c>
      <c r="B799" s="1" t="s">
        <v>29</v>
      </c>
      <c r="C799" s="1" t="s">
        <v>15</v>
      </c>
      <c r="D799" s="1">
        <v>670.40002441406205</v>
      </c>
      <c r="E799" s="1">
        <v>645.79998779296795</v>
      </c>
      <c r="F799" s="1" t="s">
        <v>27</v>
      </c>
      <c r="G799" s="3">
        <f t="shared" si="49"/>
        <v>19</v>
      </c>
      <c r="H799">
        <f t="shared" si="47"/>
        <v>42749</v>
      </c>
      <c r="I799">
        <f t="shared" si="48"/>
        <v>1</v>
      </c>
    </row>
    <row r="800" spans="1:9" hidden="1" x14ac:dyDescent="0.3">
      <c r="A800" s="1">
        <v>42765</v>
      </c>
      <c r="B800" s="1" t="s">
        <v>29</v>
      </c>
      <c r="C800" s="1" t="s">
        <v>15</v>
      </c>
      <c r="D800" s="1">
        <v>668.79998779296795</v>
      </c>
      <c r="E800" s="1">
        <v>649.79998779296795</v>
      </c>
      <c r="F800" s="1" t="s">
        <v>27</v>
      </c>
      <c r="G800" s="3">
        <f t="shared" si="49"/>
        <v>16</v>
      </c>
      <c r="H800">
        <f t="shared" si="47"/>
        <v>42765</v>
      </c>
      <c r="I800">
        <f t="shared" si="48"/>
        <v>1</v>
      </c>
    </row>
    <row r="801" spans="1:9" hidden="1" x14ac:dyDescent="0.3">
      <c r="A801" s="1">
        <v>42782</v>
      </c>
      <c r="B801" s="1" t="s">
        <v>29</v>
      </c>
      <c r="C801" s="1" t="s">
        <v>15</v>
      </c>
      <c r="D801" s="1">
        <v>668.79998779296795</v>
      </c>
      <c r="E801" s="1">
        <v>653.79998779296795</v>
      </c>
      <c r="F801" s="1" t="s">
        <v>27</v>
      </c>
      <c r="G801" s="3">
        <f t="shared" si="49"/>
        <v>17</v>
      </c>
      <c r="H801">
        <f t="shared" si="47"/>
        <v>42782</v>
      </c>
      <c r="I801">
        <f t="shared" si="48"/>
        <v>1</v>
      </c>
    </row>
    <row r="802" spans="1:9" hidden="1" x14ac:dyDescent="0.3">
      <c r="A802" s="1">
        <v>42799</v>
      </c>
      <c r="B802" s="1" t="s">
        <v>29</v>
      </c>
      <c r="C802" s="1" t="s">
        <v>15</v>
      </c>
      <c r="D802" s="1">
        <v>667.20001220703102</v>
      </c>
      <c r="E802" s="1">
        <v>661</v>
      </c>
      <c r="F802" s="1" t="s">
        <v>27</v>
      </c>
      <c r="G802" s="3">
        <f t="shared" si="49"/>
        <v>17</v>
      </c>
      <c r="H802">
        <f t="shared" si="47"/>
        <v>42799</v>
      </c>
      <c r="I802">
        <f t="shared" si="48"/>
        <v>1</v>
      </c>
    </row>
    <row r="803" spans="1:9" hidden="1" x14ac:dyDescent="0.3">
      <c r="A803" s="1">
        <v>42817</v>
      </c>
      <c r="B803" s="1" t="s">
        <v>29</v>
      </c>
      <c r="C803" s="1" t="s">
        <v>15</v>
      </c>
      <c r="D803" s="1">
        <v>664.79998779296795</v>
      </c>
      <c r="E803" s="1">
        <v>665.79998779296795</v>
      </c>
      <c r="F803" s="1" t="s">
        <v>27</v>
      </c>
      <c r="G803" s="3">
        <f t="shared" si="49"/>
        <v>18</v>
      </c>
      <c r="H803">
        <f t="shared" si="47"/>
        <v>42817</v>
      </c>
      <c r="I803">
        <f t="shared" si="48"/>
        <v>1</v>
      </c>
    </row>
    <row r="804" spans="1:9" hidden="1" x14ac:dyDescent="0.3">
      <c r="A804" s="1">
        <v>42830</v>
      </c>
      <c r="B804" s="1" t="s">
        <v>29</v>
      </c>
      <c r="C804" s="1" t="s">
        <v>15</v>
      </c>
      <c r="D804" s="1">
        <v>664.79998779296795</v>
      </c>
      <c r="E804" s="1">
        <v>668.20001220703102</v>
      </c>
      <c r="F804" s="1" t="s">
        <v>27</v>
      </c>
      <c r="G804" s="3">
        <f t="shared" si="49"/>
        <v>13</v>
      </c>
      <c r="H804">
        <f t="shared" si="47"/>
        <v>42830</v>
      </c>
      <c r="I804">
        <f t="shared" si="48"/>
        <v>1</v>
      </c>
    </row>
    <row r="805" spans="1:9" hidden="1" x14ac:dyDescent="0.3">
      <c r="A805" s="1">
        <v>42845</v>
      </c>
      <c r="B805" s="1" t="s">
        <v>29</v>
      </c>
      <c r="C805" s="1" t="s">
        <v>15</v>
      </c>
      <c r="D805" s="1">
        <v>664.79998779296795</v>
      </c>
      <c r="E805" s="1">
        <v>671.40002441406205</v>
      </c>
      <c r="F805" s="1" t="s">
        <v>27</v>
      </c>
      <c r="G805" s="3">
        <f t="shared" si="49"/>
        <v>15</v>
      </c>
      <c r="H805">
        <f t="shared" si="47"/>
        <v>42845</v>
      </c>
      <c r="I805">
        <f t="shared" si="48"/>
        <v>1</v>
      </c>
    </row>
    <row r="806" spans="1:9" hidden="1" x14ac:dyDescent="0.3">
      <c r="A806" s="1">
        <v>42865</v>
      </c>
      <c r="B806" s="1" t="s">
        <v>29</v>
      </c>
      <c r="C806" s="1" t="s">
        <v>15</v>
      </c>
      <c r="D806" s="1">
        <v>664.79998779296795</v>
      </c>
      <c r="E806" s="1">
        <v>673.79998779296795</v>
      </c>
      <c r="F806" s="1" t="s">
        <v>27</v>
      </c>
      <c r="G806" s="3">
        <f t="shared" si="49"/>
        <v>20</v>
      </c>
      <c r="H806">
        <f t="shared" si="47"/>
        <v>42865</v>
      </c>
      <c r="I806">
        <f t="shared" si="48"/>
        <v>1</v>
      </c>
    </row>
    <row r="807" spans="1:9" hidden="1" x14ac:dyDescent="0.3">
      <c r="A807" s="1">
        <v>42874</v>
      </c>
      <c r="B807" s="1" t="s">
        <v>30</v>
      </c>
      <c r="C807" s="1" t="s">
        <v>15</v>
      </c>
      <c r="D807" s="1">
        <v>664.79998779296795</v>
      </c>
      <c r="E807" s="1">
        <v>673.79998779296795</v>
      </c>
      <c r="F807" s="1" t="s">
        <v>27</v>
      </c>
      <c r="G807" s="3">
        <f t="shared" si="49"/>
        <v>9</v>
      </c>
      <c r="H807">
        <f t="shared" si="47"/>
        <v>42874</v>
      </c>
      <c r="I807">
        <f t="shared" si="48"/>
        <v>1</v>
      </c>
    </row>
  </sheetData>
  <autoFilter ref="A15:F807" xr:uid="{E809FA2C-80C4-403E-A226-EF490517E9AC}">
    <filterColumn colId="2">
      <filters>
        <filter val="SVK-€20"/>
      </filters>
    </filterColumn>
  </autoFilter>
  <hyperlinks>
    <hyperlink ref="A1" r:id="rId1" xr:uid="{596DDE25-83AA-4F2A-A6F7-0C78475E41BB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FC85-9DC0-4F12-8E5F-3E8516E310C5}">
  <sheetPr codeName="Munka7"/>
  <dimension ref="A1:S49"/>
  <sheetViews>
    <sheetView tabSelected="1" zoomScale="70" zoomScaleNormal="70" workbookViewId="0">
      <selection activeCell="M9" sqref="M9"/>
    </sheetView>
  </sheetViews>
  <sheetFormatPr defaultRowHeight="14.4" x14ac:dyDescent="0.3"/>
  <cols>
    <col min="1" max="2" width="12.33203125" bestFit="1" customWidth="1"/>
    <col min="3" max="3" width="10.33203125" bestFit="1" customWidth="1"/>
    <col min="4" max="4" width="10" bestFit="1" customWidth="1"/>
    <col min="5" max="5" width="11" bestFit="1" customWidth="1"/>
    <col min="6" max="6" width="10.44140625" bestFit="1" customWidth="1"/>
    <col min="7" max="7" width="13.109375" bestFit="1" customWidth="1"/>
    <col min="8" max="8" width="10" bestFit="1" customWidth="1"/>
    <col min="9" max="9" width="13.88671875" bestFit="1" customWidth="1"/>
    <col min="10" max="10" width="24.44140625" bestFit="1" customWidth="1"/>
    <col min="11" max="11" width="17.109375" bestFit="1" customWidth="1"/>
    <col min="12" max="12" width="10.6640625" bestFit="1" customWidth="1"/>
    <col min="15" max="15" width="19.88671875" bestFit="1" customWidth="1"/>
    <col min="16" max="16" width="10.88671875" bestFit="1" customWidth="1"/>
    <col min="17" max="17" width="9.88671875" bestFit="1" customWidth="1"/>
    <col min="19" max="19" width="10.44140625" bestFit="1" customWidth="1"/>
  </cols>
  <sheetData>
    <row r="1" spans="1:19" x14ac:dyDescent="0.3">
      <c r="A1" t="s">
        <v>35</v>
      </c>
      <c r="B1" t="s">
        <v>34</v>
      </c>
      <c r="C1" t="s">
        <v>34</v>
      </c>
      <c r="D1" t="s">
        <v>103</v>
      </c>
      <c r="N1">
        <f>PEARSON(N4:N12,K4:K12)</f>
        <v>0.9937569528032707</v>
      </c>
    </row>
    <row r="2" spans="1:19" x14ac:dyDescent="0.3">
      <c r="A2" t="s">
        <v>79</v>
      </c>
      <c r="B2">
        <v>1</v>
      </c>
      <c r="C2">
        <v>1</v>
      </c>
      <c r="D2">
        <v>1</v>
      </c>
      <c r="I2" t="s">
        <v>113</v>
      </c>
      <c r="K2" s="22" t="s">
        <v>115</v>
      </c>
      <c r="M2">
        <f>CORREL(M4:M12,K4:K12)</f>
        <v>0.67142583724448679</v>
      </c>
      <c r="N2">
        <f>CORREL(N4:N12,K4:K12)</f>
        <v>0.9937569528032707</v>
      </c>
      <c r="O2" t="s">
        <v>129</v>
      </c>
    </row>
    <row r="3" spans="1:19" x14ac:dyDescent="0.3">
      <c r="A3" s="19" t="s">
        <v>117</v>
      </c>
      <c r="B3" t="s">
        <v>109</v>
      </c>
      <c r="C3" t="s">
        <v>110</v>
      </c>
      <c r="D3" t="s">
        <v>111</v>
      </c>
      <c r="E3" t="str">
        <f>L3</f>
        <v>Sebesség 2</v>
      </c>
      <c r="F3" t="s">
        <v>116</v>
      </c>
      <c r="G3" t="s">
        <v>64</v>
      </c>
      <c r="H3" t="s">
        <v>44</v>
      </c>
      <c r="I3" t="s">
        <v>45</v>
      </c>
      <c r="J3" t="s">
        <v>112</v>
      </c>
      <c r="K3" s="21" t="s">
        <v>45</v>
      </c>
      <c r="L3" t="s">
        <v>114</v>
      </c>
      <c r="M3" s="25" t="s">
        <v>123</v>
      </c>
      <c r="N3" s="21" t="s">
        <v>124</v>
      </c>
      <c r="O3" s="25" t="s">
        <v>125</v>
      </c>
      <c r="P3" s="21" t="s">
        <v>126</v>
      </c>
      <c r="Q3" s="25" t="s">
        <v>128</v>
      </c>
      <c r="S3" t="str">
        <f>Q3</f>
        <v>Sebesség 3</v>
      </c>
    </row>
    <row r="4" spans="1:19" x14ac:dyDescent="0.3">
      <c r="A4" s="6" t="s">
        <v>12</v>
      </c>
      <c r="B4" s="11">
        <f>'IRL1'!M1</f>
        <v>0</v>
      </c>
      <c r="C4" s="11">
        <f>'IRL1'!N1</f>
        <v>60.799987792968068</v>
      </c>
      <c r="D4">
        <v>1</v>
      </c>
      <c r="E4" s="9">
        <f t="shared" ref="E4:E12" si="0">L4</f>
        <v>0.89691223600586867</v>
      </c>
      <c r="F4" s="18">
        <f>VLOOKUP(A4,Munka2!$E$4:$H$12,4,0)</f>
        <v>0.82596709272352553</v>
      </c>
      <c r="G4">
        <v>1000</v>
      </c>
      <c r="H4">
        <f>VLOOKUP(A4,Munka2!$E$4:$F$12,2,0)</f>
        <v>857</v>
      </c>
      <c r="I4" s="8">
        <f>VLOOKUP(A4,Alapadatok!$A$4:$R$12,17,0)</f>
        <v>707.85379846406136</v>
      </c>
      <c r="J4" s="18">
        <f>I4/H4</f>
        <v>0.82596709272352553</v>
      </c>
      <c r="K4" s="24">
        <f t="shared" ref="K4:K12" si="1">I4+C4+B4</f>
        <v>768.65378625702942</v>
      </c>
      <c r="L4" s="9">
        <f>K4/H4</f>
        <v>0.89691223600586867</v>
      </c>
      <c r="M4" s="8">
        <f>'IRL1'!I2</f>
        <v>660.08435349114734</v>
      </c>
      <c r="N4" s="8">
        <f>I4+SQRT(B4*B4+C4*C4)</f>
        <v>768.65378625702942</v>
      </c>
      <c r="O4" s="8">
        <f>VLOOKUP(A4,Alapadatok!$A$4:$S$12,19,0)</f>
        <v>622.26119917603728</v>
      </c>
      <c r="P4" s="9">
        <f>N4/H4</f>
        <v>0.89691223600586867</v>
      </c>
      <c r="Q4" s="9">
        <f>M4/H4</f>
        <v>0.77022678353692808</v>
      </c>
      <c r="R4" t="str">
        <f>Munka2!E4</f>
        <v>IRL-€02</v>
      </c>
      <c r="S4" s="9">
        <f>VLOOKUP(R4,$A$4:$Q$12,17,0)</f>
        <v>0.80883916274109824</v>
      </c>
    </row>
    <row r="5" spans="1:19" x14ac:dyDescent="0.3">
      <c r="A5" s="6" t="s">
        <v>14</v>
      </c>
      <c r="B5" s="11">
        <f>'IRL02'!L1</f>
        <v>0.79998779296795419</v>
      </c>
      <c r="C5" s="11">
        <f>'IRL02'!O1</f>
        <v>76.799987792970001</v>
      </c>
      <c r="D5">
        <v>2</v>
      </c>
      <c r="E5" s="9">
        <f t="shared" si="0"/>
        <v>0.31919530897957271</v>
      </c>
      <c r="F5" s="18">
        <f>VLOOKUP(A5,Munka2!$E$4:$H$12,4,0)</f>
        <v>0.2850403901477338</v>
      </c>
      <c r="G5">
        <v>1000</v>
      </c>
      <c r="H5">
        <f>VLOOKUP(A5,Munka2!$E$4:$F$12,2,0)</f>
        <v>2272</v>
      </c>
      <c r="I5" s="8">
        <f>VLOOKUP(A5,Alapadatok!$A$4:$R$12,17,0)</f>
        <v>647.61176641565123</v>
      </c>
      <c r="J5" s="18">
        <f t="shared" ref="J5:J12" si="2">I5/H5</f>
        <v>0.2850403901477338</v>
      </c>
      <c r="K5" s="24">
        <f t="shared" si="1"/>
        <v>725.21174200158919</v>
      </c>
      <c r="L5" s="9">
        <f t="shared" ref="L5:L12" si="3">K5/H5</f>
        <v>0.31919530897957271</v>
      </c>
      <c r="M5" s="8">
        <f>'IRL02'!I2</f>
        <v>1837.6825777477752</v>
      </c>
      <c r="N5" s="8">
        <f t="shared" ref="N5:N12" si="4">I5+SQRT(B5*B5+C5*C5)</f>
        <v>724.41592063577946</v>
      </c>
      <c r="O5" s="8">
        <f>VLOOKUP(A5,Alapadatok!$A$4:$S$12,19,0)</f>
        <v>564.46877681586602</v>
      </c>
      <c r="P5" s="9">
        <f t="shared" ref="P5:P12" si="5">N5/H5</f>
        <v>0.3188450354911001</v>
      </c>
      <c r="Q5" s="9">
        <f t="shared" ref="Q5:Q12" si="6">M5/H5</f>
        <v>0.80883916274109824</v>
      </c>
      <c r="R5" t="str">
        <f>Munka2!E5</f>
        <v>IRL-€20</v>
      </c>
      <c r="S5" s="9">
        <f t="shared" ref="S5:S12" si="7">VLOOKUP(R5,$A$4:$Q$12,17,0)</f>
        <v>0.6104521946218826</v>
      </c>
    </row>
    <row r="6" spans="1:19" x14ac:dyDescent="0.3">
      <c r="A6" s="6" t="s">
        <v>19</v>
      </c>
      <c r="B6" s="11">
        <f>'IRL20'!L1</f>
        <v>0</v>
      </c>
      <c r="C6" s="11">
        <f>'IRL20'!O1</f>
        <v>12.799987792970001</v>
      </c>
      <c r="D6">
        <v>1</v>
      </c>
      <c r="E6" s="9">
        <f t="shared" si="0"/>
        <v>0.65587303853148016</v>
      </c>
      <c r="F6" s="18">
        <f>VLOOKUP(A6,Munka2!$E$4:$H$12,4,0)</f>
        <v>0.64578636572378112</v>
      </c>
      <c r="G6">
        <v>1000</v>
      </c>
      <c r="H6">
        <f>VLOOKUP(A6,Munka2!$E$4:$F$12,2,0)</f>
        <v>1269</v>
      </c>
      <c r="I6" s="8">
        <f>VLOOKUP(A6,Alapadatok!$A$4:$R$12,17,0)</f>
        <v>819.50289810347829</v>
      </c>
      <c r="J6" s="18">
        <f t="shared" si="2"/>
        <v>0.64578636572378112</v>
      </c>
      <c r="K6" s="24">
        <f t="shared" si="1"/>
        <v>832.30288589644829</v>
      </c>
      <c r="L6" s="9">
        <f t="shared" si="3"/>
        <v>0.65587303853148016</v>
      </c>
      <c r="M6" s="8">
        <f>'IRL20'!I2</f>
        <v>774.66383497516904</v>
      </c>
      <c r="N6" s="8">
        <f t="shared" si="4"/>
        <v>832.30288589644829</v>
      </c>
      <c r="O6" s="8">
        <f>VLOOKUP(A6,Alapadatok!$A$4:$S$12,19,0)</f>
        <v>720.50607214651563</v>
      </c>
      <c r="P6" s="9">
        <f t="shared" si="5"/>
        <v>0.65587303853148016</v>
      </c>
      <c r="Q6" s="9">
        <f t="shared" si="6"/>
        <v>0.6104521946218826</v>
      </c>
      <c r="R6" t="str">
        <f>Munka2!E6</f>
        <v>IRL-€01</v>
      </c>
      <c r="S6" s="9">
        <f t="shared" si="7"/>
        <v>0.77022678353692808</v>
      </c>
    </row>
    <row r="7" spans="1:19" x14ac:dyDescent="0.3">
      <c r="A7" s="6" t="s">
        <v>18</v>
      </c>
      <c r="B7" s="11">
        <f>'SMR1'!L1</f>
        <v>818.40002441406</v>
      </c>
      <c r="C7" s="11">
        <f>'SMR1'!O1</f>
        <v>294.40008544921795</v>
      </c>
      <c r="D7">
        <v>3</v>
      </c>
      <c r="E7" s="9">
        <f t="shared" si="0"/>
        <v>0.56922089163566325</v>
      </c>
      <c r="F7" s="18">
        <f>VLOOKUP(A7,Munka2!$E$4:$H$12,4,0)</f>
        <v>0.21906352541059149</v>
      </c>
      <c r="G7">
        <v>1000</v>
      </c>
      <c r="H7">
        <f>VLOOKUP(A7,Munka2!$E$4:$F$12,2,0)</f>
        <v>3178</v>
      </c>
      <c r="I7" s="8">
        <f>VLOOKUP(A7,Alapadatok!$A$4:$R$12,17,0)</f>
        <v>696.18388375485972</v>
      </c>
      <c r="J7" s="18">
        <f t="shared" si="2"/>
        <v>0.21906352541059149</v>
      </c>
      <c r="K7" s="24">
        <f t="shared" si="1"/>
        <v>1808.9839936181377</v>
      </c>
      <c r="L7" s="9">
        <f t="shared" si="3"/>
        <v>0.56922089163566325</v>
      </c>
      <c r="M7" s="8">
        <f>'SMR1'!I2</f>
        <v>2899.5887341873749</v>
      </c>
      <c r="N7" s="8">
        <f t="shared" si="4"/>
        <v>1565.9252305203454</v>
      </c>
      <c r="O7" s="8">
        <f>VLOOKUP(A7,Alapadatok!$A$4:$S$12,19,0)</f>
        <v>622.89646009589751</v>
      </c>
      <c r="P7" s="9">
        <f t="shared" si="5"/>
        <v>0.49273921665209108</v>
      </c>
      <c r="Q7" s="9">
        <f t="shared" si="6"/>
        <v>0.91239418948627282</v>
      </c>
      <c r="R7" t="str">
        <f>Munka2!E7</f>
        <v>SVK-€02</v>
      </c>
      <c r="S7" s="9">
        <f t="shared" si="7"/>
        <v>0.31153940205811087</v>
      </c>
    </row>
    <row r="8" spans="1:19" x14ac:dyDescent="0.3">
      <c r="A8" s="6" t="s">
        <v>17</v>
      </c>
      <c r="B8" s="11">
        <f>'SMR02'!M1</f>
        <v>1.1368683772161603E-13</v>
      </c>
      <c r="C8" s="11">
        <f>'SMR02'!N1</f>
        <v>57.599975585937955</v>
      </c>
      <c r="D8">
        <v>1</v>
      </c>
      <c r="E8" s="9">
        <f t="shared" si="0"/>
        <v>1.2803668703590823</v>
      </c>
      <c r="F8" s="18">
        <f>VLOOKUP(A8,Munka2!$E$4:$H$12,4,0)</f>
        <v>1.1746788417610308</v>
      </c>
      <c r="G8">
        <v>1000</v>
      </c>
      <c r="H8">
        <f>VLOOKUP(A8,Munka2!$E$4:$F$12,2,0)</f>
        <v>545</v>
      </c>
      <c r="I8" s="8">
        <f>VLOOKUP(A8,Alapadatok!$A$4:$R$12,17,0)</f>
        <v>640.19996875976176</v>
      </c>
      <c r="J8" s="18">
        <f t="shared" si="2"/>
        <v>1.1746788417610308</v>
      </c>
      <c r="K8" s="24">
        <f t="shared" si="1"/>
        <v>697.79994434569983</v>
      </c>
      <c r="L8" s="9">
        <f t="shared" si="3"/>
        <v>1.2803668703590823</v>
      </c>
      <c r="M8" s="8">
        <f>'SMR02'!I2</f>
        <v>606.97188544205846</v>
      </c>
      <c r="N8" s="8">
        <f t="shared" si="4"/>
        <v>697.79994434569971</v>
      </c>
      <c r="O8" s="8">
        <f>VLOOKUP(A8,Alapadatok!$A$4:$S$12,19,0)</f>
        <v>567.18251030863075</v>
      </c>
      <c r="P8" s="9">
        <f t="shared" si="5"/>
        <v>1.280366870359082</v>
      </c>
      <c r="Q8" s="9">
        <f t="shared" si="6"/>
        <v>1.1137098815450615</v>
      </c>
      <c r="R8" t="str">
        <f>Munka2!E8</f>
        <v>SVK-€20</v>
      </c>
      <c r="S8" s="9">
        <f t="shared" si="7"/>
        <v>0.57186618744739603</v>
      </c>
    </row>
    <row r="9" spans="1:19" x14ac:dyDescent="0.3">
      <c r="A9" s="6" t="s">
        <v>15</v>
      </c>
      <c r="B9" s="11">
        <f>'SMR20'!L1</f>
        <v>8.7998046875</v>
      </c>
      <c r="C9" s="11">
        <f>'SMR20'!O1</f>
        <v>0.79998779296897737</v>
      </c>
      <c r="D9">
        <v>2</v>
      </c>
      <c r="E9" s="9">
        <f t="shared" si="0"/>
        <v>0.53669207768932758</v>
      </c>
      <c r="F9" s="18">
        <f>VLOOKUP(A9,Munka2!$E$4:$H$12,4,0)</f>
        <v>0.52791713026659548</v>
      </c>
      <c r="G9">
        <v>1000</v>
      </c>
      <c r="H9">
        <f>VLOOKUP(A9,Munka2!$E$4:$F$12,2,0)</f>
        <v>1094</v>
      </c>
      <c r="I9" s="8">
        <f>VLOOKUP(A9,Alapadatok!$A$4:$R$12,17,0)</f>
        <v>577.54134051165545</v>
      </c>
      <c r="J9" s="18">
        <f t="shared" si="2"/>
        <v>0.52791713026659548</v>
      </c>
      <c r="K9" s="24">
        <f t="shared" si="1"/>
        <v>587.14113299212443</v>
      </c>
      <c r="L9" s="9">
        <f t="shared" si="3"/>
        <v>0.53669207768932758</v>
      </c>
      <c r="M9" s="20">
        <f>'SMR20'!I2</f>
        <v>1923.3336258525865</v>
      </c>
      <c r="N9" s="8">
        <f t="shared" si="4"/>
        <v>586.37743370984242</v>
      </c>
      <c r="O9" s="8">
        <f>VLOOKUP(A9,Alapadatok!$A$4:$S$12,19,0)</f>
        <v>477.88073826008093</v>
      </c>
      <c r="P9" s="9">
        <f t="shared" si="5"/>
        <v>0.53599399790662017</v>
      </c>
      <c r="Q9" s="9">
        <f t="shared" si="6"/>
        <v>1.758074612296697</v>
      </c>
      <c r="R9" t="str">
        <f>Munka2!E9</f>
        <v>SMR-€01</v>
      </c>
      <c r="S9" s="9">
        <f t="shared" si="7"/>
        <v>0.91239418948627282</v>
      </c>
    </row>
    <row r="10" spans="1:19" x14ac:dyDescent="0.3">
      <c r="A10" s="6" t="s">
        <v>11</v>
      </c>
      <c r="B10" s="11">
        <f>'SVK1'!M1</f>
        <v>11.200012207032046</v>
      </c>
      <c r="C10" s="11">
        <f>'SVK1'!N1</f>
        <v>1.6000366210920447</v>
      </c>
      <c r="D10">
        <v>1</v>
      </c>
      <c r="E10" s="9">
        <f t="shared" si="0"/>
        <v>0.80857901032025126</v>
      </c>
      <c r="F10" s="18">
        <f>VLOOKUP(A10,Munka2!$E$4:$H$12,4,0)</f>
        <v>0.79039712278030227</v>
      </c>
      <c r="G10">
        <v>1000</v>
      </c>
      <c r="H10">
        <f>VLOOKUP(A10,Munka2!$E$4:$F$12,2,0)</f>
        <v>704</v>
      </c>
      <c r="I10" s="8">
        <f>VLOOKUP(A10,Alapadatok!$A$4:$R$12,17,0)</f>
        <v>556.43957443733279</v>
      </c>
      <c r="J10" s="18">
        <f t="shared" si="2"/>
        <v>0.79039712278030227</v>
      </c>
      <c r="K10" s="24">
        <f t="shared" si="1"/>
        <v>569.23962326545688</v>
      </c>
      <c r="L10" s="9">
        <f t="shared" si="3"/>
        <v>0.80857901032025126</v>
      </c>
      <c r="M10" s="8">
        <f>'SVK1'!I2</f>
        <v>550.78990454000768</v>
      </c>
      <c r="N10" s="8">
        <f t="shared" si="4"/>
        <v>567.75330019971989</v>
      </c>
      <c r="O10" s="8">
        <f>VLOOKUP(A10,Alapadatok!$A$4:$S$12,19,0)</f>
        <v>451.98340677507178</v>
      </c>
      <c r="P10" s="9">
        <f t="shared" si="5"/>
        <v>0.80646775596551123</v>
      </c>
      <c r="Q10" s="9">
        <f t="shared" si="6"/>
        <v>0.78237202349432911</v>
      </c>
      <c r="R10" t="str">
        <f>Munka2!E10</f>
        <v>SVK-€01</v>
      </c>
      <c r="S10" s="9">
        <f t="shared" si="7"/>
        <v>0.78237202349432911</v>
      </c>
    </row>
    <row r="11" spans="1:19" x14ac:dyDescent="0.3">
      <c r="A11" s="6" t="s">
        <v>13</v>
      </c>
      <c r="B11" s="11">
        <f>'SVK2'!$M$1</f>
        <v>0</v>
      </c>
      <c r="C11" s="11">
        <f>'SVK2'!$N$1</f>
        <v>6.3999633789059089</v>
      </c>
      <c r="D11">
        <v>1</v>
      </c>
      <c r="E11" s="9">
        <f t="shared" si="0"/>
        <v>0.31714240863456783</v>
      </c>
      <c r="F11" s="18">
        <f>VLOOKUP(A11,Munka2!$E$4:$H$12,4,0)</f>
        <v>0.31536661413431644</v>
      </c>
      <c r="G11">
        <v>1000</v>
      </c>
      <c r="H11">
        <f>VLOOKUP(A11,Munka2!$E$4:$F$12,2,0)</f>
        <v>3604</v>
      </c>
      <c r="I11" s="8">
        <f>VLOOKUP(A11,Alapadatok!$A$4:$R$12,17,0)</f>
        <v>1136.5812773400764</v>
      </c>
      <c r="J11" s="18">
        <f t="shared" si="2"/>
        <v>0.31536661413431644</v>
      </c>
      <c r="K11" s="24">
        <f t="shared" si="1"/>
        <v>1142.9812407189825</v>
      </c>
      <c r="L11" s="9">
        <f t="shared" si="3"/>
        <v>0.31714240863456783</v>
      </c>
      <c r="M11" s="8">
        <f>'SVK2'!I2</f>
        <v>1122.7880050174315</v>
      </c>
      <c r="N11" s="8">
        <f t="shared" si="4"/>
        <v>1142.9812407189825</v>
      </c>
      <c r="O11" s="8">
        <f>VLOOKUP(A11,Alapadatok!$A$4:$S$12,19,0)</f>
        <v>1044.521421513221</v>
      </c>
      <c r="P11" s="9">
        <f t="shared" si="5"/>
        <v>0.31714240863456783</v>
      </c>
      <c r="Q11" s="9">
        <f t="shared" si="6"/>
        <v>0.31153940205811087</v>
      </c>
      <c r="R11" t="str">
        <f>Munka2!E11</f>
        <v>SMR-€02</v>
      </c>
      <c r="S11" s="9">
        <f t="shared" si="7"/>
        <v>1.1137098815450615</v>
      </c>
    </row>
    <row r="12" spans="1:19" x14ac:dyDescent="0.3">
      <c r="A12" s="6" t="s">
        <v>16</v>
      </c>
      <c r="B12" s="11">
        <f>'SVK20'!$M$1</f>
        <v>0</v>
      </c>
      <c r="C12" s="11">
        <f>'SVK20'!$N$1</f>
        <v>20.799987792970001</v>
      </c>
      <c r="D12">
        <v>2</v>
      </c>
      <c r="E12" s="9">
        <f t="shared" si="0"/>
        <v>0.60197172555343403</v>
      </c>
      <c r="F12" s="18">
        <f>VLOOKUP(A12,Munka2!$E$4:$H$12,4,0)</f>
        <v>0.58582266670796035</v>
      </c>
      <c r="G12">
        <v>1000</v>
      </c>
      <c r="H12">
        <f>VLOOKUP(A12,Munka2!$E$4:$F$12,2,0)</f>
        <v>1288</v>
      </c>
      <c r="I12" s="8">
        <f>VLOOKUP(A12,Alapadatok!$A$4:$R$12,17,0)</f>
        <v>754.53959471985297</v>
      </c>
      <c r="J12" s="18">
        <f t="shared" si="2"/>
        <v>0.58582266670796035</v>
      </c>
      <c r="K12" s="24">
        <f t="shared" si="1"/>
        <v>775.33958251282297</v>
      </c>
      <c r="L12" s="9">
        <f t="shared" si="3"/>
        <v>0.60197172555343403</v>
      </c>
      <c r="M12" s="8">
        <f>'SVK20'!I2</f>
        <v>736.56364943224605</v>
      </c>
      <c r="N12" s="8">
        <f t="shared" si="4"/>
        <v>775.33958251282297</v>
      </c>
      <c r="O12" s="8">
        <f>VLOOKUP(A12,Alapadatok!$A$4:$S$12,19,0)</f>
        <v>675.00666663374523</v>
      </c>
      <c r="P12" s="9">
        <f t="shared" si="5"/>
        <v>0.60197172555343403</v>
      </c>
      <c r="Q12" s="9">
        <f t="shared" si="6"/>
        <v>0.57186618744739603</v>
      </c>
      <c r="R12" t="str">
        <f>Munka2!E12</f>
        <v>SMR-€20</v>
      </c>
      <c r="S12" s="9">
        <f t="shared" si="7"/>
        <v>1.758074612296697</v>
      </c>
    </row>
    <row r="13" spans="1:19" x14ac:dyDescent="0.3">
      <c r="F13" s="9">
        <f>SUM(F4:F12)</f>
        <v>5.3700397496558372</v>
      </c>
      <c r="H13">
        <f>SUM(H4:H12)</f>
        <v>14811</v>
      </c>
      <c r="I13" s="8">
        <f>SUM(I4:I12)</f>
        <v>6536.4541025067301</v>
      </c>
    </row>
    <row r="14" spans="1:19" x14ac:dyDescent="0.3">
      <c r="N14" s="8">
        <f>PEARSON(N17:N25,K17:K25)</f>
        <v>1</v>
      </c>
    </row>
    <row r="15" spans="1:19" x14ac:dyDescent="0.3">
      <c r="A15" s="6" t="s">
        <v>119</v>
      </c>
      <c r="B15" t="str">
        <f>B3</f>
        <v>X hiba</v>
      </c>
      <c r="C15" t="str">
        <f t="shared" ref="C15:E15" si="8">C3</f>
        <v>Y hiba</v>
      </c>
      <c r="D15" t="str">
        <f t="shared" si="8"/>
        <v>Kisérlet</v>
      </c>
      <c r="E15" t="str">
        <f t="shared" si="8"/>
        <v>Sebesség 2</v>
      </c>
    </row>
    <row r="16" spans="1:19" x14ac:dyDescent="0.3">
      <c r="A16" t="str">
        <f>A4</f>
        <v>IRL-€01</v>
      </c>
      <c r="B16">
        <f>RANK(B4,B$4:B$12,B$2)</f>
        <v>1</v>
      </c>
      <c r="C16">
        <f t="shared" ref="C16:D16" si="9">RANK(C4,C$4:C$12,C$2)</f>
        <v>7</v>
      </c>
      <c r="D16">
        <f t="shared" si="9"/>
        <v>1</v>
      </c>
      <c r="E16">
        <f>INT(E4*1000)</f>
        <v>896</v>
      </c>
      <c r="K16">
        <f>RANK(K4,K$4:K$12,0)</f>
        <v>5</v>
      </c>
      <c r="L16">
        <f t="shared" ref="L16:N16" si="10">RANK(L4,L$4:L$12,0)</f>
        <v>2</v>
      </c>
      <c r="M16">
        <f t="shared" si="10"/>
        <v>7</v>
      </c>
      <c r="N16">
        <f t="shared" si="10"/>
        <v>5</v>
      </c>
      <c r="O16">
        <f t="shared" ref="O16" si="11">RANK(O4,O$4:O$12,0)</f>
        <v>5</v>
      </c>
    </row>
    <row r="17" spans="1:15" x14ac:dyDescent="0.3">
      <c r="A17" t="str">
        <f t="shared" ref="A17:A24" si="12">A5</f>
        <v>IRL-€02</v>
      </c>
      <c r="B17">
        <f t="shared" ref="B17:D17" si="13">RANK(B5,B$4:B$12,B$2)</f>
        <v>6</v>
      </c>
      <c r="C17">
        <f t="shared" si="13"/>
        <v>8</v>
      </c>
      <c r="D17">
        <f t="shared" si="13"/>
        <v>6</v>
      </c>
      <c r="E17">
        <f t="shared" ref="E17:E24" si="14">INT(E5*1000)</f>
        <v>319</v>
      </c>
      <c r="K17">
        <f t="shared" ref="K17:L24" si="15">RANK(K5,K$4:K$12,0)</f>
        <v>6</v>
      </c>
      <c r="L17">
        <f t="shared" si="15"/>
        <v>8</v>
      </c>
      <c r="M17">
        <f t="shared" ref="M17" si="16">RANK(M5,M$4:M$12,0)</f>
        <v>3</v>
      </c>
      <c r="N17">
        <f t="shared" ref="N17:O17" si="17">RANK(N5,N$4:N$12,0)</f>
        <v>6</v>
      </c>
      <c r="O17">
        <f t="shared" si="17"/>
        <v>7</v>
      </c>
    </row>
    <row r="18" spans="1:15" x14ac:dyDescent="0.3">
      <c r="A18" t="str">
        <f t="shared" si="12"/>
        <v>IRL-€20</v>
      </c>
      <c r="B18">
        <f t="shared" ref="B18:D18" si="18">RANK(B6,B$4:B$12,B$2)</f>
        <v>1</v>
      </c>
      <c r="C18">
        <f t="shared" si="18"/>
        <v>4</v>
      </c>
      <c r="D18">
        <f t="shared" si="18"/>
        <v>1</v>
      </c>
      <c r="E18">
        <f t="shared" si="14"/>
        <v>655</v>
      </c>
      <c r="K18">
        <f t="shared" si="15"/>
        <v>3</v>
      </c>
      <c r="L18">
        <f t="shared" si="15"/>
        <v>4</v>
      </c>
      <c r="M18">
        <f t="shared" ref="M18" si="19">RANK(M6,M$4:M$12,0)</f>
        <v>5</v>
      </c>
      <c r="N18">
        <f t="shared" ref="N18:O18" si="20">RANK(N6,N$4:N$12,0)</f>
        <v>3</v>
      </c>
      <c r="O18">
        <f t="shared" si="20"/>
        <v>2</v>
      </c>
    </row>
    <row r="19" spans="1:15" x14ac:dyDescent="0.3">
      <c r="A19" t="str">
        <f t="shared" si="12"/>
        <v>SMR-€01</v>
      </c>
      <c r="B19">
        <f t="shared" ref="B19:D19" si="21">RANK(B7,B$4:B$12,B$2)</f>
        <v>9</v>
      </c>
      <c r="C19">
        <f t="shared" si="21"/>
        <v>9</v>
      </c>
      <c r="D19">
        <f t="shared" si="21"/>
        <v>9</v>
      </c>
      <c r="E19">
        <f t="shared" si="14"/>
        <v>569</v>
      </c>
      <c r="K19">
        <f t="shared" si="15"/>
        <v>1</v>
      </c>
      <c r="L19">
        <f t="shared" si="15"/>
        <v>6</v>
      </c>
      <c r="M19">
        <f t="shared" ref="M19" si="22">RANK(M7,M$4:M$12,0)</f>
        <v>1</v>
      </c>
      <c r="N19">
        <f t="shared" ref="N19:O19" si="23">RANK(N7,N$4:N$12,0)</f>
        <v>1</v>
      </c>
      <c r="O19">
        <f t="shared" si="23"/>
        <v>4</v>
      </c>
    </row>
    <row r="20" spans="1:15" x14ac:dyDescent="0.3">
      <c r="A20" t="str">
        <f t="shared" si="12"/>
        <v>SMR-€02</v>
      </c>
      <c r="B20">
        <f t="shared" ref="B20:D20" si="24">RANK(B8,B$4:B$12,B$2)</f>
        <v>5</v>
      </c>
      <c r="C20">
        <f t="shared" si="24"/>
        <v>6</v>
      </c>
      <c r="D20">
        <f t="shared" si="24"/>
        <v>1</v>
      </c>
      <c r="E20">
        <f t="shared" si="14"/>
        <v>1280</v>
      </c>
      <c r="K20">
        <f t="shared" si="15"/>
        <v>7</v>
      </c>
      <c r="L20">
        <f t="shared" si="15"/>
        <v>1</v>
      </c>
      <c r="M20">
        <f t="shared" ref="M20" si="25">RANK(M8,M$4:M$12,0)</f>
        <v>8</v>
      </c>
      <c r="N20">
        <f t="shared" ref="N20:O20" si="26">RANK(N8,N$4:N$12,0)</f>
        <v>7</v>
      </c>
      <c r="O20">
        <f t="shared" si="26"/>
        <v>6</v>
      </c>
    </row>
    <row r="21" spans="1:15" x14ac:dyDescent="0.3">
      <c r="A21" t="str">
        <f t="shared" si="12"/>
        <v>SMR-€20</v>
      </c>
      <c r="B21">
        <f t="shared" ref="B21:D21" si="27">RANK(B9,B$4:B$12,B$2)</f>
        <v>7</v>
      </c>
      <c r="C21">
        <f t="shared" si="27"/>
        <v>1</v>
      </c>
      <c r="D21">
        <f t="shared" si="27"/>
        <v>6</v>
      </c>
      <c r="E21">
        <f t="shared" si="14"/>
        <v>536</v>
      </c>
      <c r="K21">
        <f t="shared" si="15"/>
        <v>8</v>
      </c>
      <c r="L21">
        <f t="shared" si="15"/>
        <v>7</v>
      </c>
      <c r="M21">
        <f t="shared" ref="M21" si="28">RANK(M9,M$4:M$12,0)</f>
        <v>2</v>
      </c>
      <c r="N21">
        <f t="shared" ref="N21:O21" si="29">RANK(N9,N$4:N$12,0)</f>
        <v>8</v>
      </c>
      <c r="O21">
        <f t="shared" si="29"/>
        <v>8</v>
      </c>
    </row>
    <row r="22" spans="1:15" x14ac:dyDescent="0.3">
      <c r="A22" t="str">
        <f t="shared" si="12"/>
        <v>SVK-€01</v>
      </c>
      <c r="B22">
        <f t="shared" ref="B22:D22" si="30">RANK(B10,B$4:B$12,B$2)</f>
        <v>8</v>
      </c>
      <c r="C22">
        <f t="shared" si="30"/>
        <v>2</v>
      </c>
      <c r="D22">
        <f t="shared" si="30"/>
        <v>1</v>
      </c>
      <c r="E22">
        <f t="shared" si="14"/>
        <v>808</v>
      </c>
      <c r="K22">
        <f t="shared" si="15"/>
        <v>9</v>
      </c>
      <c r="L22">
        <f t="shared" si="15"/>
        <v>3</v>
      </c>
      <c r="M22">
        <f t="shared" ref="M22" si="31">RANK(M10,M$4:M$12,0)</f>
        <v>9</v>
      </c>
      <c r="N22">
        <f t="shared" ref="N22:O22" si="32">RANK(N10,N$4:N$12,0)</f>
        <v>9</v>
      </c>
      <c r="O22">
        <f t="shared" si="32"/>
        <v>9</v>
      </c>
    </row>
    <row r="23" spans="1:15" x14ac:dyDescent="0.3">
      <c r="A23" t="str">
        <f t="shared" si="12"/>
        <v>SVK-€02</v>
      </c>
      <c r="B23">
        <f t="shared" ref="B23:D23" si="33">RANK(B11,B$4:B$12,B$2)</f>
        <v>1</v>
      </c>
      <c r="C23">
        <f t="shared" si="33"/>
        <v>3</v>
      </c>
      <c r="D23">
        <f t="shared" si="33"/>
        <v>1</v>
      </c>
      <c r="E23">
        <f t="shared" si="14"/>
        <v>317</v>
      </c>
      <c r="K23">
        <f t="shared" si="15"/>
        <v>2</v>
      </c>
      <c r="L23">
        <f t="shared" si="15"/>
        <v>9</v>
      </c>
      <c r="M23">
        <f t="shared" ref="M23" si="34">RANK(M11,M$4:M$12,0)</f>
        <v>4</v>
      </c>
      <c r="N23">
        <f t="shared" ref="N23:O23" si="35">RANK(N11,N$4:N$12,0)</f>
        <v>2</v>
      </c>
      <c r="O23">
        <f t="shared" si="35"/>
        <v>1</v>
      </c>
    </row>
    <row r="24" spans="1:15" x14ac:dyDescent="0.3">
      <c r="A24" t="str">
        <f t="shared" si="12"/>
        <v>SVK-€20</v>
      </c>
      <c r="B24">
        <f t="shared" ref="B24:D24" si="36">RANK(B12,B$4:B$12,B$2)</f>
        <v>1</v>
      </c>
      <c r="C24">
        <f t="shared" si="36"/>
        <v>5</v>
      </c>
      <c r="D24">
        <f t="shared" si="36"/>
        <v>6</v>
      </c>
      <c r="E24">
        <f t="shared" si="14"/>
        <v>601</v>
      </c>
      <c r="K24">
        <f t="shared" si="15"/>
        <v>4</v>
      </c>
      <c r="L24">
        <f t="shared" si="15"/>
        <v>5</v>
      </c>
      <c r="M24">
        <f t="shared" ref="M24" si="37">RANK(M12,M$4:M$12,0)</f>
        <v>6</v>
      </c>
      <c r="N24">
        <f t="shared" ref="N24:O24" si="38">RANK(N12,N$4:N$12,0)</f>
        <v>4</v>
      </c>
      <c r="O24">
        <f t="shared" si="38"/>
        <v>3</v>
      </c>
    </row>
    <row r="27" spans="1:15" x14ac:dyDescent="0.3">
      <c r="A27" t="str">
        <f>A15</f>
        <v>Element</v>
      </c>
      <c r="B27" t="str">
        <f t="shared" ref="B27:D27" si="39">B15</f>
        <v>X hiba</v>
      </c>
      <c r="C27" t="str">
        <f t="shared" si="39"/>
        <v>Y hiba</v>
      </c>
      <c r="D27" t="str">
        <f t="shared" si="39"/>
        <v>Kisérlet</v>
      </c>
      <c r="G27" t="str">
        <f>B27</f>
        <v>X hiba</v>
      </c>
      <c r="H27" t="str">
        <f t="shared" ref="H27:I27" si="40">C27</f>
        <v>Y hiba</v>
      </c>
      <c r="I27" t="str">
        <f t="shared" si="40"/>
        <v>Kisérlet</v>
      </c>
    </row>
    <row r="28" spans="1:15" x14ac:dyDescent="0.3">
      <c r="A28">
        <v>1</v>
      </c>
      <c r="B28" s="12">
        <v>233.45780090549979</v>
      </c>
      <c r="C28" s="12">
        <v>268.08965475578674</v>
      </c>
      <c r="D28" s="12">
        <v>292.06791736966943</v>
      </c>
      <c r="E28" s="12"/>
      <c r="F28" s="8"/>
      <c r="G28" s="8">
        <f>B28-B29</f>
        <v>0</v>
      </c>
      <c r="H28" s="8">
        <f>C28-C29</f>
        <v>0</v>
      </c>
      <c r="I28" s="8">
        <f>D28-D29</f>
        <v>94.473702905932328</v>
      </c>
    </row>
    <row r="29" spans="1:15" x14ac:dyDescent="0.3">
      <c r="A29">
        <v>2</v>
      </c>
      <c r="B29" s="12">
        <v>233.45780090549979</v>
      </c>
      <c r="C29" s="12">
        <v>268.08965475578668</v>
      </c>
      <c r="D29" s="12">
        <v>197.5942144637371</v>
      </c>
      <c r="E29" s="12"/>
      <c r="F29" s="8"/>
      <c r="G29" s="8">
        <f t="shared" ref="G29:I35" si="41">B29-B30</f>
        <v>0</v>
      </c>
      <c r="H29" s="8">
        <f t="shared" si="41"/>
        <v>0</v>
      </c>
      <c r="I29" s="8">
        <f t="shared" si="41"/>
        <v>21.028849740700792</v>
      </c>
    </row>
    <row r="30" spans="1:15" x14ac:dyDescent="0.3">
      <c r="A30">
        <v>3</v>
      </c>
      <c r="B30" s="12">
        <v>233.45780090549979</v>
      </c>
      <c r="C30" s="12">
        <v>268.08965475578668</v>
      </c>
      <c r="D30" s="12">
        <v>176.56536472303631</v>
      </c>
      <c r="E30" s="12"/>
      <c r="F30" s="8"/>
      <c r="G30" s="8">
        <f t="shared" si="41"/>
        <v>0</v>
      </c>
      <c r="H30" s="8">
        <f t="shared" si="41"/>
        <v>0</v>
      </c>
      <c r="I30" s="8">
        <f t="shared" si="41"/>
        <v>21.028849740700764</v>
      </c>
    </row>
    <row r="31" spans="1:15" x14ac:dyDescent="0.3">
      <c r="A31">
        <v>4</v>
      </c>
      <c r="B31" s="12">
        <v>233.45780090549979</v>
      </c>
      <c r="C31" s="12">
        <v>268.08965475578668</v>
      </c>
      <c r="D31" s="12">
        <v>155.53651498233555</v>
      </c>
      <c r="E31" s="12"/>
      <c r="F31" s="8"/>
      <c r="G31" s="8">
        <f t="shared" si="41"/>
        <v>0</v>
      </c>
      <c r="H31" s="8">
        <f t="shared" si="41"/>
        <v>0</v>
      </c>
      <c r="I31" s="8">
        <f t="shared" si="41"/>
        <v>21.028849740700821</v>
      </c>
    </row>
    <row r="32" spans="1:15" x14ac:dyDescent="0.3">
      <c r="A32">
        <v>5</v>
      </c>
      <c r="B32" s="12">
        <v>233.45780090549991</v>
      </c>
      <c r="C32" s="12">
        <v>268.08965475578668</v>
      </c>
      <c r="D32" s="12">
        <v>134.50766524163473</v>
      </c>
      <c r="E32" s="12"/>
      <c r="F32" s="8"/>
      <c r="G32" s="8">
        <f t="shared" si="41"/>
        <v>12.077073991907042</v>
      </c>
      <c r="H32" s="8">
        <f t="shared" si="41"/>
        <v>0</v>
      </c>
      <c r="I32" s="8">
        <f t="shared" si="41"/>
        <v>61.516525255372699</v>
      </c>
    </row>
    <row r="33" spans="1:9" x14ac:dyDescent="0.3">
      <c r="A33">
        <v>6</v>
      </c>
      <c r="B33" s="12">
        <v>221.38072691359287</v>
      </c>
      <c r="C33" s="12">
        <v>268.08965475578668</v>
      </c>
      <c r="D33" s="12">
        <v>72.991139986262027</v>
      </c>
      <c r="E33" s="12"/>
      <c r="F33" s="8"/>
      <c r="G33" s="8">
        <f t="shared" si="41"/>
        <v>0</v>
      </c>
      <c r="H33" s="8">
        <f t="shared" si="41"/>
        <v>0</v>
      </c>
      <c r="I33" s="8">
        <f t="shared" si="41"/>
        <v>0</v>
      </c>
    </row>
    <row r="34" spans="1:9" x14ac:dyDescent="0.3">
      <c r="A34">
        <v>7</v>
      </c>
      <c r="B34" s="12">
        <v>221.38072691359287</v>
      </c>
      <c r="C34" s="12">
        <v>268.08965475578663</v>
      </c>
      <c r="D34" s="12">
        <v>72.991139986262027</v>
      </c>
      <c r="E34" s="12"/>
      <c r="F34" s="8"/>
      <c r="G34" s="8">
        <f t="shared" si="41"/>
        <v>0</v>
      </c>
      <c r="H34" s="8">
        <f t="shared" si="41"/>
        <v>118.46155905159262</v>
      </c>
      <c r="I34" s="8">
        <f t="shared" si="41"/>
        <v>0</v>
      </c>
    </row>
    <row r="35" spans="1:9" x14ac:dyDescent="0.3">
      <c r="A35">
        <v>8</v>
      </c>
      <c r="B35" s="12">
        <v>221.38072691359289</v>
      </c>
      <c r="C35" s="12">
        <v>149.62809570419401</v>
      </c>
      <c r="D35" s="12">
        <v>72.991139986262027</v>
      </c>
      <c r="E35" s="12"/>
      <c r="F35" s="8"/>
      <c r="G35" s="8">
        <f t="shared" si="41"/>
        <v>0</v>
      </c>
      <c r="H35" s="8">
        <f t="shared" si="41"/>
        <v>0</v>
      </c>
      <c r="I35" s="8">
        <f t="shared" si="41"/>
        <v>0</v>
      </c>
    </row>
    <row r="36" spans="1:9" x14ac:dyDescent="0.3">
      <c r="A36">
        <v>9</v>
      </c>
      <c r="B36" s="12">
        <v>221.38072691359289</v>
      </c>
      <c r="C36" s="12">
        <v>149.62809570419401</v>
      </c>
      <c r="D36" s="12">
        <v>72.991139986262027</v>
      </c>
      <c r="E36" s="12"/>
      <c r="F36" s="8"/>
      <c r="G36" s="8"/>
      <c r="H36" s="8"/>
      <c r="I36" s="8"/>
    </row>
    <row r="37" spans="1:9" x14ac:dyDescent="0.3">
      <c r="A37" t="s">
        <v>120</v>
      </c>
      <c r="B37" s="8">
        <v>2</v>
      </c>
      <c r="C37" s="8">
        <v>3</v>
      </c>
      <c r="D37" s="8">
        <v>4</v>
      </c>
      <c r="E37" s="8">
        <v>5</v>
      </c>
      <c r="F37" s="8"/>
      <c r="G37" s="8"/>
      <c r="H37" s="8"/>
      <c r="I37" s="8"/>
    </row>
    <row r="38" spans="1:9" x14ac:dyDescent="0.3">
      <c r="B38" s="8"/>
      <c r="C38" s="8"/>
      <c r="D38" s="8"/>
      <c r="E38" s="8"/>
      <c r="F38" s="8"/>
      <c r="G38" s="8"/>
      <c r="H38" s="8"/>
      <c r="I38" s="8"/>
    </row>
    <row r="39" spans="1:9" x14ac:dyDescent="0.3">
      <c r="B39" s="8"/>
      <c r="C39" s="8"/>
      <c r="D39" s="8"/>
      <c r="E39" s="8"/>
      <c r="F39" s="8"/>
      <c r="G39" s="8">
        <f>SUMSQ(G41:G49)</f>
        <v>526779.69230774022</v>
      </c>
      <c r="H39" s="8"/>
      <c r="I39" s="8"/>
    </row>
    <row r="40" spans="1:9" x14ac:dyDescent="0.3">
      <c r="A40" t="str">
        <f>A27</f>
        <v>Element</v>
      </c>
      <c r="B40" s="8" t="str">
        <f t="shared" ref="B40:D40" si="42">B27</f>
        <v>X hiba</v>
      </c>
      <c r="C40" s="8" t="str">
        <f t="shared" si="42"/>
        <v>Y hiba</v>
      </c>
      <c r="D40" s="8" t="str">
        <f t="shared" si="42"/>
        <v>Kisérlet</v>
      </c>
      <c r="E40" s="8" t="str">
        <f>E15</f>
        <v>Sebesség 2</v>
      </c>
      <c r="F40" s="8" t="s">
        <v>121</v>
      </c>
      <c r="G40" s="8" t="s">
        <v>63</v>
      </c>
      <c r="H40" s="8"/>
      <c r="I40" s="8"/>
    </row>
    <row r="41" spans="1:9" x14ac:dyDescent="0.3">
      <c r="A41" t="str">
        <f>A4</f>
        <v>IRL-€01</v>
      </c>
      <c r="B41" s="8">
        <f>VLOOKUP(B16,$A$28:$E$36,B$37,0)</f>
        <v>233.45780090549979</v>
      </c>
      <c r="C41" s="8">
        <f t="shared" ref="C41:D41" si="43">VLOOKUP(C16,$A$28:$E$36,C$37,0)</f>
        <v>268.08965475578663</v>
      </c>
      <c r="D41" s="8">
        <f t="shared" si="43"/>
        <v>292.06791736966943</v>
      </c>
      <c r="E41" s="8">
        <f>E16</f>
        <v>896</v>
      </c>
      <c r="F41" s="8">
        <f>B41+C41+D41</f>
        <v>793.61537303095588</v>
      </c>
      <c r="G41" s="8">
        <f>E41-F41</f>
        <v>102.38462696904412</v>
      </c>
      <c r="H41" s="8"/>
      <c r="I41" s="8"/>
    </row>
    <row r="42" spans="1:9" x14ac:dyDescent="0.3">
      <c r="A42" t="str">
        <f t="shared" ref="A42:A49" si="44">A5</f>
        <v>IRL-€02</v>
      </c>
      <c r="B42" s="8">
        <f t="shared" ref="B42:D49" si="45">VLOOKUP(B17,$A$28:$E$36,B$37,0)</f>
        <v>221.38072691359287</v>
      </c>
      <c r="C42" s="8">
        <f t="shared" si="45"/>
        <v>149.62809570419401</v>
      </c>
      <c r="D42" s="8">
        <f t="shared" si="45"/>
        <v>72.991139986262027</v>
      </c>
      <c r="E42" s="8">
        <f t="shared" ref="E42:E49" si="46">E17</f>
        <v>319</v>
      </c>
      <c r="F42" s="8">
        <f t="shared" ref="F42:F49" si="47">B42+C42+D42</f>
        <v>443.99996260404896</v>
      </c>
      <c r="G42" s="8">
        <f t="shared" ref="G42:G49" si="48">E42-F42</f>
        <v>-124.99996260404896</v>
      </c>
      <c r="H42" s="8"/>
      <c r="I42" s="8"/>
    </row>
    <row r="43" spans="1:9" x14ac:dyDescent="0.3">
      <c r="A43" t="str">
        <f t="shared" si="44"/>
        <v>IRL-€20</v>
      </c>
      <c r="B43" s="8">
        <f t="shared" si="45"/>
        <v>233.45780090549979</v>
      </c>
      <c r="C43" s="8">
        <f t="shared" si="45"/>
        <v>268.08965475578668</v>
      </c>
      <c r="D43" s="8">
        <f t="shared" si="45"/>
        <v>292.06791736966943</v>
      </c>
      <c r="E43" s="8">
        <f t="shared" si="46"/>
        <v>655</v>
      </c>
      <c r="F43" s="8">
        <f t="shared" si="47"/>
        <v>793.61537303095588</v>
      </c>
      <c r="G43" s="8">
        <f t="shared" si="48"/>
        <v>-138.61537303095588</v>
      </c>
      <c r="H43" s="8"/>
      <c r="I43" s="8"/>
    </row>
    <row r="44" spans="1:9" x14ac:dyDescent="0.3">
      <c r="A44" t="str">
        <f t="shared" si="44"/>
        <v>SMR-€01</v>
      </c>
      <c r="B44" s="8">
        <f t="shared" si="45"/>
        <v>221.38072691359289</v>
      </c>
      <c r="C44" s="8">
        <f t="shared" si="45"/>
        <v>149.62809570419401</v>
      </c>
      <c r="D44" s="8">
        <f t="shared" si="45"/>
        <v>72.991139986262027</v>
      </c>
      <c r="E44" s="8">
        <f t="shared" si="46"/>
        <v>569</v>
      </c>
      <c r="F44" s="8">
        <f t="shared" si="47"/>
        <v>443.99996260404896</v>
      </c>
      <c r="G44" s="8">
        <f t="shared" si="48"/>
        <v>125.00003739595104</v>
      </c>
      <c r="H44" s="8"/>
      <c r="I44" s="8"/>
    </row>
    <row r="45" spans="1:9" x14ac:dyDescent="0.3">
      <c r="A45" t="str">
        <f t="shared" si="44"/>
        <v>SMR-€02</v>
      </c>
      <c r="B45" s="8">
        <f t="shared" si="45"/>
        <v>233.45780090549991</v>
      </c>
      <c r="C45" s="8">
        <f t="shared" si="45"/>
        <v>268.08965475578668</v>
      </c>
      <c r="D45" s="8">
        <f t="shared" si="45"/>
        <v>292.06791736966943</v>
      </c>
      <c r="E45" s="8">
        <f t="shared" si="46"/>
        <v>1280</v>
      </c>
      <c r="F45" s="8">
        <f t="shared" si="47"/>
        <v>793.61537303095599</v>
      </c>
      <c r="G45" s="8">
        <f t="shared" si="48"/>
        <v>486.38462696904401</v>
      </c>
      <c r="H45" s="8"/>
      <c r="I45" s="8"/>
    </row>
    <row r="46" spans="1:9" x14ac:dyDescent="0.3">
      <c r="A46" t="str">
        <f t="shared" si="44"/>
        <v>SMR-€20</v>
      </c>
      <c r="B46" s="8">
        <f t="shared" si="45"/>
        <v>221.38072691359287</v>
      </c>
      <c r="C46" s="8">
        <f t="shared" si="45"/>
        <v>268.08965475578674</v>
      </c>
      <c r="D46" s="8">
        <f t="shared" si="45"/>
        <v>72.991139986262027</v>
      </c>
      <c r="E46" s="8">
        <f t="shared" si="46"/>
        <v>536</v>
      </c>
      <c r="F46" s="8">
        <f t="shared" si="47"/>
        <v>562.4615216556416</v>
      </c>
      <c r="G46" s="8">
        <f t="shared" si="48"/>
        <v>-26.461521655641604</v>
      </c>
      <c r="H46" s="8"/>
      <c r="I46" s="8"/>
    </row>
    <row r="47" spans="1:9" x14ac:dyDescent="0.3">
      <c r="A47" t="str">
        <f t="shared" si="44"/>
        <v>SVK-€01</v>
      </c>
      <c r="B47" s="8">
        <f t="shared" si="45"/>
        <v>221.38072691359289</v>
      </c>
      <c r="C47" s="8">
        <f t="shared" si="45"/>
        <v>268.08965475578668</v>
      </c>
      <c r="D47" s="8">
        <f t="shared" si="45"/>
        <v>292.06791736966943</v>
      </c>
      <c r="E47" s="8">
        <f t="shared" si="46"/>
        <v>808</v>
      </c>
      <c r="F47" s="8">
        <f t="shared" si="47"/>
        <v>781.53829903904898</v>
      </c>
      <c r="G47" s="8">
        <f t="shared" si="48"/>
        <v>26.461700960951021</v>
      </c>
      <c r="H47" s="8"/>
      <c r="I47" s="8"/>
    </row>
    <row r="48" spans="1:9" x14ac:dyDescent="0.3">
      <c r="A48" t="str">
        <f t="shared" si="44"/>
        <v>SVK-€02</v>
      </c>
      <c r="B48" s="8">
        <f t="shared" si="45"/>
        <v>233.45780090549979</v>
      </c>
      <c r="C48" s="8">
        <f t="shared" si="45"/>
        <v>268.08965475578668</v>
      </c>
      <c r="D48" s="8">
        <f t="shared" si="45"/>
        <v>292.06791736966943</v>
      </c>
      <c r="E48" s="8">
        <f t="shared" si="46"/>
        <v>317</v>
      </c>
      <c r="F48" s="8">
        <f t="shared" si="47"/>
        <v>793.61537303095588</v>
      </c>
      <c r="G48" s="8">
        <f t="shared" si="48"/>
        <v>-476.61537303095588</v>
      </c>
      <c r="H48" s="8"/>
      <c r="I48" s="8"/>
    </row>
    <row r="49" spans="1:9" x14ac:dyDescent="0.3">
      <c r="A49" t="str">
        <f t="shared" si="44"/>
        <v>SVK-€20</v>
      </c>
      <c r="B49" s="8">
        <f t="shared" si="45"/>
        <v>233.45780090549979</v>
      </c>
      <c r="C49" s="8">
        <f t="shared" si="45"/>
        <v>268.08965475578668</v>
      </c>
      <c r="D49" s="8">
        <f t="shared" si="45"/>
        <v>72.991139986262027</v>
      </c>
      <c r="E49" s="8">
        <f t="shared" si="46"/>
        <v>601</v>
      </c>
      <c r="F49" s="8">
        <f t="shared" si="47"/>
        <v>574.5385956475485</v>
      </c>
      <c r="G49" s="8">
        <f t="shared" si="48"/>
        <v>26.461404352451495</v>
      </c>
      <c r="H49" s="8"/>
      <c r="I49" s="8"/>
    </row>
  </sheetData>
  <conditionalFormatting sqref="B25:B26 B16:D24 B28:B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K2" location="'SVK20'!I2" display="(Valóságban)" xr:uid="{AFC387B2-BAD3-4662-9307-FBC1F186C50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7EF6-4574-4495-ADDF-CE813B60C047}">
  <sheetPr codeName="Munka8"/>
  <dimension ref="A1:N156"/>
  <sheetViews>
    <sheetView workbookViewId="0">
      <selection activeCell="M3" sqref="M3"/>
    </sheetView>
  </sheetViews>
  <sheetFormatPr defaultRowHeight="14.4" x14ac:dyDescent="0.3"/>
  <sheetData>
    <row r="1" spans="1:14" x14ac:dyDescent="0.3">
      <c r="A1" s="1" t="s">
        <v>32</v>
      </c>
      <c r="B1" t="s">
        <v>33</v>
      </c>
      <c r="C1" t="s">
        <v>33</v>
      </c>
      <c r="D1" t="s">
        <v>34</v>
      </c>
      <c r="E1" t="s">
        <v>34</v>
      </c>
      <c r="F1" t="s">
        <v>33</v>
      </c>
      <c r="G1" t="s">
        <v>108</v>
      </c>
      <c r="H1" t="s">
        <v>108</v>
      </c>
      <c r="I1" s="21" t="s">
        <v>122</v>
      </c>
      <c r="M1" s="7">
        <f>ABS(M2-M3)</f>
        <v>0</v>
      </c>
      <c r="N1" s="7">
        <f>ABS(N2-N3)</f>
        <v>20.799987792970001</v>
      </c>
    </row>
    <row r="2" spans="1:14" x14ac:dyDescent="0.3">
      <c r="A2" s="1">
        <v>28078</v>
      </c>
      <c r="B2" s="1" t="s">
        <v>28</v>
      </c>
      <c r="C2" s="1" t="s">
        <v>16</v>
      </c>
      <c r="D2" s="1">
        <v>1408</v>
      </c>
      <c r="E2" s="1">
        <v>397</v>
      </c>
      <c r="F2" s="1" t="s">
        <v>27</v>
      </c>
      <c r="G2">
        <v>0</v>
      </c>
      <c r="H2">
        <v>0</v>
      </c>
      <c r="I2" s="23">
        <f>SUM(I3:I72)</f>
        <v>736.56364943224605</v>
      </c>
      <c r="M2">
        <f>ABS(SUM(G2:G72))</f>
        <v>712.79998779296898</v>
      </c>
      <c r="N2">
        <f>ABS(SUM(H2:H72))</f>
        <v>105.60000610351602</v>
      </c>
    </row>
    <row r="3" spans="1:14" x14ac:dyDescent="0.3">
      <c r="A3" s="1">
        <v>28246</v>
      </c>
      <c r="B3" s="1" t="s">
        <v>29</v>
      </c>
      <c r="C3" s="1" t="s">
        <v>16</v>
      </c>
      <c r="D3" s="1">
        <v>1403.20007324218</v>
      </c>
      <c r="E3" s="1">
        <v>397.80001831054602</v>
      </c>
      <c r="F3" s="1" t="s">
        <v>27</v>
      </c>
      <c r="G3">
        <f>ABS(D3-D2)</f>
        <v>4.7999267578200033</v>
      </c>
      <c r="H3">
        <f>ABS(E3-E2)</f>
        <v>0.80001831054602235</v>
      </c>
      <c r="I3" s="21">
        <f>SQRT(G3^2+H3^2)</f>
        <v>4.8661407889255894</v>
      </c>
      <c r="M3">
        <f>ABS(D2-D72)</f>
        <v>712.79998779296898</v>
      </c>
      <c r="N3">
        <f>ABS(E2-E72)</f>
        <v>84.800018310546022</v>
      </c>
    </row>
    <row r="4" spans="1:14" x14ac:dyDescent="0.3">
      <c r="A4" s="1">
        <v>28255</v>
      </c>
      <c r="B4" s="1" t="s">
        <v>29</v>
      </c>
      <c r="C4" s="1" t="s">
        <v>16</v>
      </c>
      <c r="D4" s="1">
        <v>1390.40002441406</v>
      </c>
      <c r="E4" s="1">
        <v>401</v>
      </c>
      <c r="F4" s="1" t="s">
        <v>27</v>
      </c>
      <c r="G4">
        <f t="shared" ref="G4:H67" si="0">ABS(D4-D3)</f>
        <v>12.800048828119998</v>
      </c>
      <c r="H4">
        <f t="shared" si="0"/>
        <v>3.1999816894539777</v>
      </c>
      <c r="I4" s="21">
        <f t="shared" ref="I4:I67" si="1">SQRT(G4^2+H4^2)</f>
        <v>13.193980931284418</v>
      </c>
    </row>
    <row r="5" spans="1:14" x14ac:dyDescent="0.3">
      <c r="A5" s="1">
        <v>28266</v>
      </c>
      <c r="B5" s="1" t="s">
        <v>29</v>
      </c>
      <c r="C5" s="1" t="s">
        <v>16</v>
      </c>
      <c r="D5" s="1">
        <v>1368.80004882812</v>
      </c>
      <c r="E5" s="1">
        <v>405</v>
      </c>
      <c r="F5" s="1" t="s">
        <v>27</v>
      </c>
      <c r="G5">
        <f t="shared" si="0"/>
        <v>21.599975585940001</v>
      </c>
      <c r="H5">
        <f t="shared" si="0"/>
        <v>4</v>
      </c>
      <c r="I5" s="21">
        <f t="shared" si="1"/>
        <v>21.967224342488155</v>
      </c>
    </row>
    <row r="6" spans="1:14" x14ac:dyDescent="0.3">
      <c r="A6" s="1">
        <v>28285</v>
      </c>
      <c r="B6" s="1" t="s">
        <v>29</v>
      </c>
      <c r="C6" s="1" t="s">
        <v>16</v>
      </c>
      <c r="D6" s="1">
        <v>1326.40002441406</v>
      </c>
      <c r="E6" s="1">
        <v>412.20001220703102</v>
      </c>
      <c r="F6" s="1" t="s">
        <v>27</v>
      </c>
      <c r="G6">
        <f t="shared" si="0"/>
        <v>42.400024414059999</v>
      </c>
      <c r="H6">
        <f t="shared" si="0"/>
        <v>7.2000122070310226</v>
      </c>
      <c r="I6" s="21">
        <f t="shared" si="1"/>
        <v>43.007002291420868</v>
      </c>
    </row>
    <row r="7" spans="1:14" x14ac:dyDescent="0.3">
      <c r="A7" s="1">
        <v>28300</v>
      </c>
      <c r="B7" s="1" t="s">
        <v>29</v>
      </c>
      <c r="C7" s="1" t="s">
        <v>16</v>
      </c>
      <c r="D7" s="1">
        <v>1278.40002441406</v>
      </c>
      <c r="E7" s="1">
        <v>418.600006103515</v>
      </c>
      <c r="F7" s="1" t="s">
        <v>27</v>
      </c>
      <c r="G7">
        <f t="shared" si="0"/>
        <v>48</v>
      </c>
      <c r="H7">
        <f t="shared" si="0"/>
        <v>6.3999938964839771</v>
      </c>
      <c r="I7" s="21">
        <f t="shared" si="1"/>
        <v>48.424786234685975</v>
      </c>
    </row>
    <row r="8" spans="1:14" x14ac:dyDescent="0.3">
      <c r="A8" s="1">
        <v>28319</v>
      </c>
      <c r="B8" s="1" t="s">
        <v>29</v>
      </c>
      <c r="C8" s="1" t="s">
        <v>16</v>
      </c>
      <c r="D8" s="1">
        <v>1224</v>
      </c>
      <c r="E8" s="1">
        <v>424.20001220703102</v>
      </c>
      <c r="F8" s="1" t="s">
        <v>27</v>
      </c>
      <c r="G8">
        <f t="shared" si="0"/>
        <v>54.400024414059999</v>
      </c>
      <c r="H8">
        <f t="shared" si="0"/>
        <v>5.6000061035160229</v>
      </c>
      <c r="I8" s="21">
        <f t="shared" si="1"/>
        <v>54.687500625003345</v>
      </c>
    </row>
    <row r="9" spans="1:14" x14ac:dyDescent="0.3">
      <c r="A9" s="1">
        <v>28336</v>
      </c>
      <c r="B9" s="1" t="s">
        <v>29</v>
      </c>
      <c r="C9" s="1" t="s">
        <v>16</v>
      </c>
      <c r="D9" s="1">
        <v>1174.40002441406</v>
      </c>
      <c r="E9" s="1">
        <v>429</v>
      </c>
      <c r="F9" s="1" t="s">
        <v>27</v>
      </c>
      <c r="G9">
        <f t="shared" si="0"/>
        <v>49.599975585940001</v>
      </c>
      <c r="H9">
        <f t="shared" si="0"/>
        <v>4.7999877929689774</v>
      </c>
      <c r="I9" s="21">
        <f t="shared" si="1"/>
        <v>49.831691331305379</v>
      </c>
    </row>
    <row r="10" spans="1:14" x14ac:dyDescent="0.3">
      <c r="A10" s="1">
        <v>28354</v>
      </c>
      <c r="B10" s="1" t="s">
        <v>29</v>
      </c>
      <c r="C10" s="1" t="s">
        <v>16</v>
      </c>
      <c r="D10" s="1">
        <v>1104.80004882812</v>
      </c>
      <c r="E10" s="1">
        <v>435.39999389648398</v>
      </c>
      <c r="F10" s="1" t="s">
        <v>27</v>
      </c>
      <c r="G10">
        <f t="shared" si="0"/>
        <v>69.599975585940001</v>
      </c>
      <c r="H10">
        <f t="shared" si="0"/>
        <v>6.3999938964839771</v>
      </c>
      <c r="I10" s="21">
        <f t="shared" si="1"/>
        <v>69.893608602206797</v>
      </c>
    </row>
    <row r="11" spans="1:14" x14ac:dyDescent="0.3">
      <c r="A11" s="1">
        <v>28371</v>
      </c>
      <c r="B11" s="1" t="s">
        <v>29</v>
      </c>
      <c r="C11" s="1" t="s">
        <v>16</v>
      </c>
      <c r="D11" s="1">
        <v>1056.80004882812</v>
      </c>
      <c r="E11" s="1">
        <v>436.20001220703102</v>
      </c>
      <c r="F11" s="1" t="s">
        <v>27</v>
      </c>
      <c r="G11">
        <f t="shared" si="0"/>
        <v>48</v>
      </c>
      <c r="H11">
        <f t="shared" si="0"/>
        <v>0.80001831054704553</v>
      </c>
      <c r="I11" s="21">
        <f t="shared" si="1"/>
        <v>48.006666508904893</v>
      </c>
    </row>
    <row r="12" spans="1:14" x14ac:dyDescent="0.3">
      <c r="A12" s="1">
        <v>28389</v>
      </c>
      <c r="B12" s="1" t="s">
        <v>29</v>
      </c>
      <c r="C12" s="1" t="s">
        <v>16</v>
      </c>
      <c r="D12" s="1">
        <v>1004</v>
      </c>
      <c r="E12" s="1">
        <v>436.20001220703102</v>
      </c>
      <c r="F12" s="1" t="s">
        <v>27</v>
      </c>
      <c r="G12">
        <f t="shared" si="0"/>
        <v>52.800048828119998</v>
      </c>
      <c r="H12">
        <f t="shared" si="0"/>
        <v>0</v>
      </c>
      <c r="I12" s="21">
        <f t="shared" si="1"/>
        <v>52.800048828119998</v>
      </c>
    </row>
    <row r="13" spans="1:14" x14ac:dyDescent="0.3">
      <c r="A13" s="1">
        <v>28399</v>
      </c>
      <c r="B13" s="1" t="s">
        <v>29</v>
      </c>
      <c r="C13" s="1" t="s">
        <v>16</v>
      </c>
      <c r="D13" s="1">
        <v>976</v>
      </c>
      <c r="E13" s="1">
        <v>436.20001220703102</v>
      </c>
      <c r="F13" s="1" t="s">
        <v>27</v>
      </c>
      <c r="G13">
        <f t="shared" si="0"/>
        <v>28</v>
      </c>
      <c r="H13">
        <f t="shared" si="0"/>
        <v>0</v>
      </c>
      <c r="I13" s="21">
        <f t="shared" si="1"/>
        <v>28</v>
      </c>
    </row>
    <row r="14" spans="1:14" x14ac:dyDescent="0.3">
      <c r="A14" s="1">
        <v>28419</v>
      </c>
      <c r="B14" s="1" t="s">
        <v>29</v>
      </c>
      <c r="C14" s="1" t="s">
        <v>16</v>
      </c>
      <c r="D14" s="1">
        <v>938.40002441406205</v>
      </c>
      <c r="E14" s="1">
        <v>436.20001220703102</v>
      </c>
      <c r="F14" s="1" t="s">
        <v>27</v>
      </c>
      <c r="G14">
        <f t="shared" si="0"/>
        <v>37.599975585937955</v>
      </c>
      <c r="H14">
        <f t="shared" si="0"/>
        <v>0</v>
      </c>
      <c r="I14" s="21">
        <f t="shared" si="1"/>
        <v>37.599975585937955</v>
      </c>
    </row>
    <row r="15" spans="1:14" x14ac:dyDescent="0.3">
      <c r="A15" s="1">
        <v>28435</v>
      </c>
      <c r="B15" s="1" t="s">
        <v>29</v>
      </c>
      <c r="C15" s="1" t="s">
        <v>16</v>
      </c>
      <c r="D15" s="1">
        <v>906.40002441406205</v>
      </c>
      <c r="E15" s="1">
        <v>436.20001220703102</v>
      </c>
      <c r="F15" s="1" t="s">
        <v>27</v>
      </c>
      <c r="G15">
        <f t="shared" si="0"/>
        <v>32</v>
      </c>
      <c r="H15">
        <f t="shared" si="0"/>
        <v>0</v>
      </c>
      <c r="I15" s="21">
        <f t="shared" si="1"/>
        <v>32</v>
      </c>
    </row>
    <row r="16" spans="1:14" x14ac:dyDescent="0.3">
      <c r="A16" s="1">
        <v>28455</v>
      </c>
      <c r="B16" s="1" t="s">
        <v>29</v>
      </c>
      <c r="C16" s="1" t="s">
        <v>16</v>
      </c>
      <c r="D16" s="1">
        <v>890.40002441406205</v>
      </c>
      <c r="E16" s="1">
        <v>436.20001220703102</v>
      </c>
      <c r="F16" s="1" t="s">
        <v>27</v>
      </c>
      <c r="G16">
        <f t="shared" si="0"/>
        <v>16</v>
      </c>
      <c r="H16">
        <f t="shared" si="0"/>
        <v>0</v>
      </c>
      <c r="I16" s="21">
        <f t="shared" si="1"/>
        <v>16</v>
      </c>
    </row>
    <row r="17" spans="1:9" x14ac:dyDescent="0.3">
      <c r="A17" s="1">
        <v>28471</v>
      </c>
      <c r="B17" s="1" t="s">
        <v>29</v>
      </c>
      <c r="C17" s="1" t="s">
        <v>16</v>
      </c>
      <c r="D17" s="1">
        <v>879.20001220703102</v>
      </c>
      <c r="E17" s="1">
        <v>436.20001220703102</v>
      </c>
      <c r="F17" s="1" t="s">
        <v>27</v>
      </c>
      <c r="G17">
        <f t="shared" si="0"/>
        <v>11.200012207031023</v>
      </c>
      <c r="H17">
        <f t="shared" si="0"/>
        <v>0</v>
      </c>
      <c r="I17" s="21">
        <f t="shared" si="1"/>
        <v>11.200012207031023</v>
      </c>
    </row>
    <row r="18" spans="1:9" x14ac:dyDescent="0.3">
      <c r="A18" s="1">
        <v>28487</v>
      </c>
      <c r="B18" s="1" t="s">
        <v>29</v>
      </c>
      <c r="C18" s="1" t="s">
        <v>16</v>
      </c>
      <c r="D18" s="1">
        <v>875.20001220703102</v>
      </c>
      <c r="E18" s="1">
        <v>436.20001220703102</v>
      </c>
      <c r="F18" s="1" t="s">
        <v>27</v>
      </c>
      <c r="G18">
        <f t="shared" si="0"/>
        <v>4</v>
      </c>
      <c r="H18">
        <f t="shared" si="0"/>
        <v>0</v>
      </c>
      <c r="I18" s="21">
        <f t="shared" si="1"/>
        <v>4</v>
      </c>
    </row>
    <row r="19" spans="1:9" x14ac:dyDescent="0.3">
      <c r="A19" s="1">
        <v>28505</v>
      </c>
      <c r="B19" s="1" t="s">
        <v>29</v>
      </c>
      <c r="C19" s="1" t="s">
        <v>16</v>
      </c>
      <c r="D19" s="1">
        <v>872</v>
      </c>
      <c r="E19" s="1">
        <v>437.80001831054602</v>
      </c>
      <c r="F19" s="1" t="s">
        <v>27</v>
      </c>
      <c r="G19">
        <f t="shared" si="0"/>
        <v>3.2000122070310226</v>
      </c>
      <c r="H19">
        <f t="shared" si="0"/>
        <v>1.6000061035149997</v>
      </c>
      <c r="I19" s="21">
        <f t="shared" si="1"/>
        <v>3.5777224118750195</v>
      </c>
    </row>
    <row r="20" spans="1:9" x14ac:dyDescent="0.3">
      <c r="A20" s="1">
        <v>28514</v>
      </c>
      <c r="B20" s="1" t="s">
        <v>29</v>
      </c>
      <c r="C20" s="1" t="s">
        <v>16</v>
      </c>
      <c r="D20" s="1">
        <v>869.60003662109295</v>
      </c>
      <c r="E20" s="1">
        <v>438.600006103515</v>
      </c>
      <c r="F20" s="1" t="s">
        <v>27</v>
      </c>
      <c r="G20">
        <f t="shared" si="0"/>
        <v>2.3999633789070458</v>
      </c>
      <c r="H20">
        <f t="shared" si="0"/>
        <v>0.79998779296897737</v>
      </c>
      <c r="I20" s="21">
        <f t="shared" si="1"/>
        <v>2.5297835261133117</v>
      </c>
    </row>
    <row r="21" spans="1:9" x14ac:dyDescent="0.3">
      <c r="A21" s="1">
        <v>28535</v>
      </c>
      <c r="B21" s="1" t="s">
        <v>29</v>
      </c>
      <c r="C21" s="1" t="s">
        <v>16</v>
      </c>
      <c r="D21" s="1">
        <v>868</v>
      </c>
      <c r="E21" s="1">
        <v>440.20001220703102</v>
      </c>
      <c r="F21" s="1" t="s">
        <v>27</v>
      </c>
      <c r="G21">
        <f t="shared" si="0"/>
        <v>1.6000366210929542</v>
      </c>
      <c r="H21">
        <f t="shared" si="0"/>
        <v>1.6000061035160229</v>
      </c>
      <c r="I21" s="21">
        <f t="shared" si="1"/>
        <v>2.2627719107605793</v>
      </c>
    </row>
    <row r="22" spans="1:9" x14ac:dyDescent="0.3">
      <c r="A22" s="1">
        <v>28549</v>
      </c>
      <c r="B22" s="1" t="s">
        <v>29</v>
      </c>
      <c r="C22" s="1" t="s">
        <v>16</v>
      </c>
      <c r="D22" s="1">
        <v>865.60003662109295</v>
      </c>
      <c r="E22" s="1">
        <v>441</v>
      </c>
      <c r="F22" s="1" t="s">
        <v>27</v>
      </c>
      <c r="G22">
        <f t="shared" si="0"/>
        <v>2.3999633789070458</v>
      </c>
      <c r="H22">
        <f t="shared" si="0"/>
        <v>0.79998779296897737</v>
      </c>
      <c r="I22" s="21">
        <f t="shared" si="1"/>
        <v>2.5297835261133117</v>
      </c>
    </row>
    <row r="23" spans="1:9" x14ac:dyDescent="0.3">
      <c r="A23" s="1">
        <v>28568</v>
      </c>
      <c r="B23" s="1" t="s">
        <v>29</v>
      </c>
      <c r="C23" s="1" t="s">
        <v>16</v>
      </c>
      <c r="D23" s="1">
        <v>863.20001220703102</v>
      </c>
      <c r="E23" s="1">
        <v>442.60006713867102</v>
      </c>
      <c r="F23" s="1" t="s">
        <v>27</v>
      </c>
      <c r="G23">
        <f t="shared" si="0"/>
        <v>2.4000244140619316</v>
      </c>
      <c r="H23">
        <f t="shared" si="0"/>
        <v>1.6000671386710223</v>
      </c>
      <c r="I23" s="21">
        <f t="shared" si="1"/>
        <v>2.8844985762430513</v>
      </c>
    </row>
    <row r="24" spans="1:9" x14ac:dyDescent="0.3">
      <c r="A24" s="1">
        <v>28586</v>
      </c>
      <c r="B24" s="1" t="s">
        <v>29</v>
      </c>
      <c r="C24" s="1" t="s">
        <v>16</v>
      </c>
      <c r="D24" s="1">
        <v>860.79998779296795</v>
      </c>
      <c r="E24" s="1">
        <v>445.80001831054602</v>
      </c>
      <c r="F24" s="1" t="s">
        <v>27</v>
      </c>
      <c r="G24">
        <f t="shared" si="0"/>
        <v>2.4000244140630684</v>
      </c>
      <c r="H24">
        <f t="shared" si="0"/>
        <v>3.199951171875</v>
      </c>
      <c r="I24" s="21">
        <f t="shared" si="1"/>
        <v>3.9999755862358661</v>
      </c>
    </row>
    <row r="25" spans="1:9" x14ac:dyDescent="0.3">
      <c r="A25" s="1">
        <v>28597</v>
      </c>
      <c r="B25" s="1" t="s">
        <v>29</v>
      </c>
      <c r="C25" s="1" t="s">
        <v>16</v>
      </c>
      <c r="D25" s="1">
        <v>857.60003662109295</v>
      </c>
      <c r="E25" s="1">
        <v>449</v>
      </c>
      <c r="F25" s="1" t="s">
        <v>27</v>
      </c>
      <c r="G25">
        <f t="shared" si="0"/>
        <v>3.199951171875</v>
      </c>
      <c r="H25">
        <f t="shared" si="0"/>
        <v>3.1999816894539777</v>
      </c>
      <c r="I25" s="21">
        <f t="shared" si="1"/>
        <v>4.5254359254357936</v>
      </c>
    </row>
    <row r="26" spans="1:9" x14ac:dyDescent="0.3">
      <c r="A26" s="1">
        <v>28622</v>
      </c>
      <c r="B26" s="1" t="s">
        <v>29</v>
      </c>
      <c r="C26" s="1" t="s">
        <v>16</v>
      </c>
      <c r="D26" s="1">
        <v>844</v>
      </c>
      <c r="E26" s="1">
        <v>461.80001831054602</v>
      </c>
      <c r="F26" s="1" t="s">
        <v>27</v>
      </c>
      <c r="G26">
        <f t="shared" si="0"/>
        <v>13.600036621092954</v>
      </c>
      <c r="H26">
        <f t="shared" si="0"/>
        <v>12.800018310546022</v>
      </c>
      <c r="I26" s="21">
        <f t="shared" si="1"/>
        <v>18.676227264771192</v>
      </c>
    </row>
    <row r="27" spans="1:9" x14ac:dyDescent="0.3">
      <c r="A27" s="1">
        <v>28635</v>
      </c>
      <c r="B27" s="1" t="s">
        <v>29</v>
      </c>
      <c r="C27" s="1" t="s">
        <v>16</v>
      </c>
      <c r="D27" s="1">
        <v>838.40002441406205</v>
      </c>
      <c r="E27" s="1">
        <v>467.39999389648398</v>
      </c>
      <c r="F27" s="1" t="s">
        <v>27</v>
      </c>
      <c r="G27">
        <f t="shared" si="0"/>
        <v>5.5999755859379547</v>
      </c>
      <c r="H27">
        <f t="shared" si="0"/>
        <v>5.5999755859379547</v>
      </c>
      <c r="I27" s="21">
        <f t="shared" si="1"/>
        <v>7.9195614225916753</v>
      </c>
    </row>
    <row r="28" spans="1:9" x14ac:dyDescent="0.3">
      <c r="A28" s="1">
        <v>28650</v>
      </c>
      <c r="B28" s="1" t="s">
        <v>29</v>
      </c>
      <c r="C28" s="1" t="s">
        <v>16</v>
      </c>
      <c r="D28" s="1">
        <v>831.20001220703102</v>
      </c>
      <c r="E28" s="1">
        <v>473.80001831054602</v>
      </c>
      <c r="F28" s="1" t="s">
        <v>27</v>
      </c>
      <c r="G28">
        <f t="shared" si="0"/>
        <v>7.2000122070310226</v>
      </c>
      <c r="H28">
        <f t="shared" si="0"/>
        <v>6.4000244140620453</v>
      </c>
      <c r="I28" s="21">
        <f t="shared" si="1"/>
        <v>9.6333010065078923</v>
      </c>
    </row>
    <row r="29" spans="1:9" x14ac:dyDescent="0.3">
      <c r="A29" s="1">
        <v>28670</v>
      </c>
      <c r="B29" s="1" t="s">
        <v>29</v>
      </c>
      <c r="C29" s="1" t="s">
        <v>16</v>
      </c>
      <c r="D29" s="1">
        <v>823.20001220703102</v>
      </c>
      <c r="E29" s="1">
        <v>479.39999389648398</v>
      </c>
      <c r="F29" s="1" t="s">
        <v>27</v>
      </c>
      <c r="G29">
        <f t="shared" si="0"/>
        <v>8</v>
      </c>
      <c r="H29">
        <f t="shared" si="0"/>
        <v>5.5999755859379547</v>
      </c>
      <c r="I29" s="21">
        <f t="shared" si="1"/>
        <v>9.7652304920621891</v>
      </c>
    </row>
    <row r="30" spans="1:9" x14ac:dyDescent="0.3">
      <c r="A30" s="1">
        <v>28686</v>
      </c>
      <c r="B30" s="1" t="s">
        <v>29</v>
      </c>
      <c r="C30" s="1" t="s">
        <v>16</v>
      </c>
      <c r="D30" s="1">
        <v>814.40002441406205</v>
      </c>
      <c r="E30" s="1">
        <v>484.20001220703102</v>
      </c>
      <c r="F30" s="1" t="s">
        <v>27</v>
      </c>
      <c r="G30">
        <f t="shared" si="0"/>
        <v>8.7999877929689774</v>
      </c>
      <c r="H30">
        <f t="shared" si="0"/>
        <v>4.8000183105470455</v>
      </c>
      <c r="I30" s="21">
        <f t="shared" si="1"/>
        <v>10.023969320483275</v>
      </c>
    </row>
    <row r="31" spans="1:9" x14ac:dyDescent="0.3">
      <c r="A31" s="1">
        <v>28705</v>
      </c>
      <c r="B31" s="1" t="s">
        <v>29</v>
      </c>
      <c r="C31" s="1" t="s">
        <v>16</v>
      </c>
      <c r="D31" s="1">
        <v>806.40002441406205</v>
      </c>
      <c r="E31" s="1">
        <v>488.20001220703102</v>
      </c>
      <c r="F31" s="1" t="s">
        <v>27</v>
      </c>
      <c r="G31">
        <f t="shared" si="0"/>
        <v>8</v>
      </c>
      <c r="H31">
        <f t="shared" si="0"/>
        <v>4</v>
      </c>
      <c r="I31" s="21">
        <f t="shared" si="1"/>
        <v>8.9442719099991592</v>
      </c>
    </row>
    <row r="32" spans="1:9" x14ac:dyDescent="0.3">
      <c r="A32" s="1">
        <v>28721</v>
      </c>
      <c r="B32" s="1" t="s">
        <v>29</v>
      </c>
      <c r="C32" s="1" t="s">
        <v>16</v>
      </c>
      <c r="D32" s="1">
        <v>800</v>
      </c>
      <c r="E32" s="1">
        <v>491.39999389648398</v>
      </c>
      <c r="F32" s="1" t="s">
        <v>27</v>
      </c>
      <c r="G32">
        <f t="shared" si="0"/>
        <v>6.4000244140620453</v>
      </c>
      <c r="H32">
        <f t="shared" si="0"/>
        <v>3.1999816894529545</v>
      </c>
      <c r="I32" s="21">
        <f t="shared" si="1"/>
        <v>7.1554311759267462</v>
      </c>
    </row>
    <row r="33" spans="1:9" x14ac:dyDescent="0.3">
      <c r="A33" s="1">
        <v>28739</v>
      </c>
      <c r="B33" s="1" t="s">
        <v>29</v>
      </c>
      <c r="C33" s="1" t="s">
        <v>16</v>
      </c>
      <c r="D33" s="1">
        <v>795.20001220703102</v>
      </c>
      <c r="E33" s="1">
        <v>492.20001220703102</v>
      </c>
      <c r="F33" s="1" t="s">
        <v>27</v>
      </c>
      <c r="G33">
        <f t="shared" si="0"/>
        <v>4.7999877929689774</v>
      </c>
      <c r="H33">
        <f t="shared" si="0"/>
        <v>0.80001831054704553</v>
      </c>
      <c r="I33" s="21">
        <f t="shared" si="1"/>
        <v>4.8662009935741191</v>
      </c>
    </row>
    <row r="34" spans="1:9" x14ac:dyDescent="0.3">
      <c r="A34" s="1">
        <v>28750</v>
      </c>
      <c r="B34" s="1" t="s">
        <v>29</v>
      </c>
      <c r="C34" s="1" t="s">
        <v>16</v>
      </c>
      <c r="D34" s="1">
        <v>792</v>
      </c>
      <c r="E34" s="1">
        <v>492.20001220703102</v>
      </c>
      <c r="F34" s="1" t="s">
        <v>27</v>
      </c>
      <c r="G34">
        <f t="shared" si="0"/>
        <v>3.2000122070310226</v>
      </c>
      <c r="H34">
        <f t="shared" si="0"/>
        <v>0</v>
      </c>
      <c r="I34" s="21">
        <f t="shared" si="1"/>
        <v>3.2000122070310226</v>
      </c>
    </row>
    <row r="35" spans="1:9" x14ac:dyDescent="0.3">
      <c r="A35" s="1">
        <v>28770</v>
      </c>
      <c r="B35" s="1" t="s">
        <v>29</v>
      </c>
      <c r="C35" s="1" t="s">
        <v>16</v>
      </c>
      <c r="D35" s="1">
        <v>787.20001220703102</v>
      </c>
      <c r="E35" s="1">
        <v>492.20001220703102</v>
      </c>
      <c r="F35" s="1" t="s">
        <v>27</v>
      </c>
      <c r="G35">
        <f t="shared" si="0"/>
        <v>4.7999877929689774</v>
      </c>
      <c r="H35">
        <f t="shared" si="0"/>
        <v>0</v>
      </c>
      <c r="I35" s="21">
        <f t="shared" si="1"/>
        <v>4.7999877929689774</v>
      </c>
    </row>
    <row r="36" spans="1:9" x14ac:dyDescent="0.3">
      <c r="A36" s="1">
        <v>28785</v>
      </c>
      <c r="B36" s="1" t="s">
        <v>29</v>
      </c>
      <c r="C36" s="1" t="s">
        <v>16</v>
      </c>
      <c r="D36" s="1">
        <v>783.20001220703102</v>
      </c>
      <c r="E36" s="1">
        <v>491.39999389648398</v>
      </c>
      <c r="F36" s="1" t="s">
        <v>27</v>
      </c>
      <c r="G36">
        <f t="shared" si="0"/>
        <v>4</v>
      </c>
      <c r="H36">
        <f t="shared" si="0"/>
        <v>0.80001831054704553</v>
      </c>
      <c r="I36" s="21">
        <f t="shared" si="1"/>
        <v>4.0792192019074616</v>
      </c>
    </row>
    <row r="37" spans="1:9" x14ac:dyDescent="0.3">
      <c r="A37" s="1">
        <v>28802</v>
      </c>
      <c r="B37" s="1" t="s">
        <v>29</v>
      </c>
      <c r="C37" s="1" t="s">
        <v>16</v>
      </c>
      <c r="D37" s="1">
        <v>781.60003662109295</v>
      </c>
      <c r="E37" s="1">
        <v>491.39999389648398</v>
      </c>
      <c r="F37" s="1" t="s">
        <v>27</v>
      </c>
      <c r="G37">
        <f t="shared" si="0"/>
        <v>1.5999755859380684</v>
      </c>
      <c r="H37">
        <f t="shared" si="0"/>
        <v>0</v>
      </c>
      <c r="I37" s="21">
        <f t="shared" si="1"/>
        <v>1.5999755859380684</v>
      </c>
    </row>
    <row r="38" spans="1:9" x14ac:dyDescent="0.3">
      <c r="A38" s="1">
        <v>28820</v>
      </c>
      <c r="B38" s="1" t="s">
        <v>29</v>
      </c>
      <c r="C38" s="1" t="s">
        <v>16</v>
      </c>
      <c r="D38" s="1">
        <v>778.40002441406205</v>
      </c>
      <c r="E38" s="1">
        <v>491.39999389648398</v>
      </c>
      <c r="F38" s="1" t="s">
        <v>27</v>
      </c>
      <c r="G38">
        <f t="shared" si="0"/>
        <v>3.2000122070309089</v>
      </c>
      <c r="H38">
        <f t="shared" si="0"/>
        <v>0</v>
      </c>
      <c r="I38" s="21">
        <f t="shared" si="1"/>
        <v>3.2000122070309089</v>
      </c>
    </row>
    <row r="39" spans="1:9" x14ac:dyDescent="0.3">
      <c r="A39" s="1">
        <v>28830</v>
      </c>
      <c r="B39" s="1" t="s">
        <v>29</v>
      </c>
      <c r="C39" s="1" t="s">
        <v>16</v>
      </c>
      <c r="D39" s="1">
        <v>776.79998779296795</v>
      </c>
      <c r="E39" s="1">
        <v>491.39999389648398</v>
      </c>
      <c r="F39" s="1" t="s">
        <v>27</v>
      </c>
      <c r="G39">
        <f t="shared" si="0"/>
        <v>1.6000366210940911</v>
      </c>
      <c r="H39">
        <f t="shared" si="0"/>
        <v>0</v>
      </c>
      <c r="I39" s="21">
        <f t="shared" si="1"/>
        <v>1.6000366210940911</v>
      </c>
    </row>
    <row r="40" spans="1:9" x14ac:dyDescent="0.3">
      <c r="A40" s="1">
        <v>28849</v>
      </c>
      <c r="B40" s="1" t="s">
        <v>29</v>
      </c>
      <c r="C40" s="1" t="s">
        <v>16</v>
      </c>
      <c r="D40" s="1">
        <v>775.20001220703102</v>
      </c>
      <c r="E40" s="1">
        <v>491.39999389648398</v>
      </c>
      <c r="F40" s="1" t="s">
        <v>27</v>
      </c>
      <c r="G40">
        <f t="shared" si="0"/>
        <v>1.5999755859369316</v>
      </c>
      <c r="H40">
        <f t="shared" si="0"/>
        <v>0</v>
      </c>
      <c r="I40" s="21">
        <f t="shared" si="1"/>
        <v>1.5999755859369316</v>
      </c>
    </row>
    <row r="41" spans="1:9" x14ac:dyDescent="0.3">
      <c r="A41" s="1">
        <v>28867</v>
      </c>
      <c r="B41" s="1" t="s">
        <v>29</v>
      </c>
      <c r="C41" s="1" t="s">
        <v>16</v>
      </c>
      <c r="D41" s="1">
        <v>772.79998779296795</v>
      </c>
      <c r="E41" s="1">
        <v>491.39999389648398</v>
      </c>
      <c r="F41" s="1" t="s">
        <v>27</v>
      </c>
      <c r="G41">
        <f t="shared" si="0"/>
        <v>2.4000244140630684</v>
      </c>
      <c r="H41">
        <f t="shared" si="0"/>
        <v>0</v>
      </c>
      <c r="I41" s="21">
        <f t="shared" si="1"/>
        <v>2.4000244140630684</v>
      </c>
    </row>
    <row r="42" spans="1:9" x14ac:dyDescent="0.3">
      <c r="A42" s="1">
        <v>28885</v>
      </c>
      <c r="B42" s="1" t="s">
        <v>29</v>
      </c>
      <c r="C42" s="1" t="s">
        <v>16</v>
      </c>
      <c r="D42" s="1">
        <v>769.60003662109295</v>
      </c>
      <c r="E42" s="1">
        <v>490.60006713867102</v>
      </c>
      <c r="F42" s="1" t="s">
        <v>27</v>
      </c>
      <c r="G42">
        <f t="shared" si="0"/>
        <v>3.199951171875</v>
      </c>
      <c r="H42">
        <f t="shared" si="0"/>
        <v>0.79992675781295475</v>
      </c>
      <c r="I42" s="21">
        <f t="shared" si="1"/>
        <v>3.2984193669467397</v>
      </c>
    </row>
    <row r="43" spans="1:9" x14ac:dyDescent="0.3">
      <c r="A43" s="1">
        <v>28901</v>
      </c>
      <c r="B43" s="1" t="s">
        <v>29</v>
      </c>
      <c r="C43" s="1" t="s">
        <v>16</v>
      </c>
      <c r="D43" s="1">
        <v>766.40002441406205</v>
      </c>
      <c r="E43" s="1">
        <v>489</v>
      </c>
      <c r="F43" s="1" t="s">
        <v>27</v>
      </c>
      <c r="G43">
        <f t="shared" si="0"/>
        <v>3.2000122070309089</v>
      </c>
      <c r="H43">
        <f t="shared" si="0"/>
        <v>1.6000671386710223</v>
      </c>
      <c r="I43" s="21">
        <f t="shared" si="1"/>
        <v>3.5777497080429903</v>
      </c>
    </row>
    <row r="44" spans="1:9" x14ac:dyDescent="0.3">
      <c r="A44" s="1">
        <v>28920</v>
      </c>
      <c r="B44" s="1" t="s">
        <v>29</v>
      </c>
      <c r="C44" s="1" t="s">
        <v>16</v>
      </c>
      <c r="D44" s="1">
        <v>761.60003662109295</v>
      </c>
      <c r="E44" s="1">
        <v>488.20001220703102</v>
      </c>
      <c r="F44" s="1" t="s">
        <v>27</v>
      </c>
      <c r="G44">
        <f t="shared" si="0"/>
        <v>4.7999877929690911</v>
      </c>
      <c r="H44">
        <f t="shared" si="0"/>
        <v>0.79998779296897737</v>
      </c>
      <c r="I44" s="21">
        <f t="shared" si="1"/>
        <v>4.8661959764842662</v>
      </c>
    </row>
    <row r="45" spans="1:9" x14ac:dyDescent="0.3">
      <c r="A45" s="1">
        <v>28936</v>
      </c>
      <c r="B45" s="1" t="s">
        <v>29</v>
      </c>
      <c r="C45" s="1" t="s">
        <v>16</v>
      </c>
      <c r="D45" s="1">
        <v>757.60003662109295</v>
      </c>
      <c r="E45" s="1">
        <v>486.60006713867102</v>
      </c>
      <c r="F45" s="1" t="s">
        <v>27</v>
      </c>
      <c r="G45">
        <f t="shared" si="0"/>
        <v>4</v>
      </c>
      <c r="H45">
        <f t="shared" si="0"/>
        <v>1.5999450683600003</v>
      </c>
      <c r="I45" s="21">
        <f t="shared" si="1"/>
        <v>4.3081114449105753</v>
      </c>
    </row>
    <row r="46" spans="1:9" x14ac:dyDescent="0.3">
      <c r="A46" s="1">
        <v>28955</v>
      </c>
      <c r="B46" s="1" t="s">
        <v>29</v>
      </c>
      <c r="C46" s="1" t="s">
        <v>16</v>
      </c>
      <c r="D46" s="1">
        <v>752.79998779296795</v>
      </c>
      <c r="E46" s="1">
        <v>484.20001220703102</v>
      </c>
      <c r="F46" s="1" t="s">
        <v>27</v>
      </c>
      <c r="G46">
        <f t="shared" si="0"/>
        <v>4.800048828125</v>
      </c>
      <c r="H46">
        <f t="shared" si="0"/>
        <v>2.4000549316399997</v>
      </c>
      <c r="I46" s="21">
        <f t="shared" si="1"/>
        <v>5.3666313854478274</v>
      </c>
    </row>
    <row r="47" spans="1:9" x14ac:dyDescent="0.3">
      <c r="A47" s="1">
        <v>28963</v>
      </c>
      <c r="B47" s="1" t="s">
        <v>29</v>
      </c>
      <c r="C47" s="1" t="s">
        <v>16</v>
      </c>
      <c r="D47" s="1">
        <v>751.20001220703102</v>
      </c>
      <c r="E47" s="1">
        <v>484.20001220703102</v>
      </c>
      <c r="F47" s="1" t="s">
        <v>27</v>
      </c>
      <c r="G47">
        <f t="shared" si="0"/>
        <v>1.5999755859369316</v>
      </c>
      <c r="H47">
        <f t="shared" si="0"/>
        <v>0</v>
      </c>
      <c r="I47" s="21">
        <f t="shared" si="1"/>
        <v>1.5999755859369316</v>
      </c>
    </row>
    <row r="48" spans="1:9" x14ac:dyDescent="0.3">
      <c r="A48" s="1">
        <v>28985</v>
      </c>
      <c r="B48" s="1" t="s">
        <v>29</v>
      </c>
      <c r="C48" s="1" t="s">
        <v>16</v>
      </c>
      <c r="D48" s="1">
        <v>746.40002441406205</v>
      </c>
      <c r="E48" s="1">
        <v>483.39999389648398</v>
      </c>
      <c r="F48" s="1" t="s">
        <v>27</v>
      </c>
      <c r="G48">
        <f t="shared" si="0"/>
        <v>4.7999877929689774</v>
      </c>
      <c r="H48">
        <f t="shared" si="0"/>
        <v>0.80001831054704553</v>
      </c>
      <c r="I48" s="21">
        <f t="shared" si="1"/>
        <v>4.8662009935741191</v>
      </c>
    </row>
    <row r="49" spans="1:9" x14ac:dyDescent="0.3">
      <c r="A49" s="1">
        <v>29000</v>
      </c>
      <c r="B49" s="1" t="s">
        <v>29</v>
      </c>
      <c r="C49" s="1" t="s">
        <v>16</v>
      </c>
      <c r="D49" s="1">
        <v>743.20001220703102</v>
      </c>
      <c r="E49" s="1">
        <v>483.39999389648398</v>
      </c>
      <c r="F49" s="1" t="s">
        <v>27</v>
      </c>
      <c r="G49">
        <f t="shared" si="0"/>
        <v>3.2000122070310226</v>
      </c>
      <c r="H49">
        <f t="shared" si="0"/>
        <v>0</v>
      </c>
      <c r="I49" s="21">
        <f t="shared" si="1"/>
        <v>3.2000122070310226</v>
      </c>
    </row>
    <row r="50" spans="1:9" x14ac:dyDescent="0.3">
      <c r="A50" s="1">
        <v>29016</v>
      </c>
      <c r="B50" s="1" t="s">
        <v>29</v>
      </c>
      <c r="C50" s="1" t="s">
        <v>16</v>
      </c>
      <c r="D50" s="1">
        <v>740</v>
      </c>
      <c r="E50" s="1">
        <v>482.60006713867102</v>
      </c>
      <c r="F50" s="1" t="s">
        <v>27</v>
      </c>
      <c r="G50">
        <f t="shared" si="0"/>
        <v>3.2000122070310226</v>
      </c>
      <c r="H50">
        <f t="shared" si="0"/>
        <v>0.79992675781295475</v>
      </c>
      <c r="I50" s="21">
        <f t="shared" si="1"/>
        <v>3.2984785800445486</v>
      </c>
    </row>
    <row r="51" spans="1:9" x14ac:dyDescent="0.3">
      <c r="A51" s="1">
        <v>29036</v>
      </c>
      <c r="B51" s="1" t="s">
        <v>29</v>
      </c>
      <c r="C51" s="1" t="s">
        <v>16</v>
      </c>
      <c r="D51" s="1">
        <v>736.79998779296795</v>
      </c>
      <c r="E51" s="1">
        <v>482.60006713867102</v>
      </c>
      <c r="F51" s="1" t="s">
        <v>27</v>
      </c>
      <c r="G51">
        <f t="shared" si="0"/>
        <v>3.2000122070320458</v>
      </c>
      <c r="H51">
        <f t="shared" si="0"/>
        <v>0</v>
      </c>
      <c r="I51" s="21">
        <f t="shared" si="1"/>
        <v>3.2000122070320458</v>
      </c>
    </row>
    <row r="52" spans="1:9" x14ac:dyDescent="0.3">
      <c r="A52" s="1">
        <v>29052</v>
      </c>
      <c r="B52" s="1" t="s">
        <v>29</v>
      </c>
      <c r="C52" s="1" t="s">
        <v>16</v>
      </c>
      <c r="D52" s="1">
        <v>734.40002441406205</v>
      </c>
      <c r="E52" s="1">
        <v>481.80001831054602</v>
      </c>
      <c r="F52" s="1" t="s">
        <v>27</v>
      </c>
      <c r="G52">
        <f t="shared" si="0"/>
        <v>2.3999633789059089</v>
      </c>
      <c r="H52">
        <f t="shared" si="0"/>
        <v>0.800048828125</v>
      </c>
      <c r="I52" s="21">
        <f t="shared" si="1"/>
        <v>2.529802827785923</v>
      </c>
    </row>
    <row r="53" spans="1:9" x14ac:dyDescent="0.3">
      <c r="A53" s="1">
        <v>29070</v>
      </c>
      <c r="B53" s="1" t="s">
        <v>29</v>
      </c>
      <c r="C53" s="1" t="s">
        <v>16</v>
      </c>
      <c r="D53" s="1">
        <v>732</v>
      </c>
      <c r="E53" s="1">
        <v>481.80001831054602</v>
      </c>
      <c r="F53" s="1" t="s">
        <v>27</v>
      </c>
      <c r="G53">
        <f t="shared" si="0"/>
        <v>2.4000244140620453</v>
      </c>
      <c r="H53">
        <f t="shared" si="0"/>
        <v>0</v>
      </c>
      <c r="I53" s="21">
        <f t="shared" si="1"/>
        <v>2.4000244140620453</v>
      </c>
    </row>
    <row r="54" spans="1:9" x14ac:dyDescent="0.3">
      <c r="A54" s="1">
        <v>29088</v>
      </c>
      <c r="B54" s="1" t="s">
        <v>29</v>
      </c>
      <c r="C54" s="1" t="s">
        <v>16</v>
      </c>
      <c r="D54" s="1">
        <v>729.60003662109295</v>
      </c>
      <c r="E54" s="1">
        <v>481.80001831054602</v>
      </c>
      <c r="F54" s="1" t="s">
        <v>27</v>
      </c>
      <c r="G54">
        <f t="shared" si="0"/>
        <v>2.3999633789070458</v>
      </c>
      <c r="H54">
        <f t="shared" si="0"/>
        <v>0</v>
      </c>
      <c r="I54" s="21">
        <f t="shared" si="1"/>
        <v>2.3999633789070458</v>
      </c>
    </row>
    <row r="55" spans="1:9" x14ac:dyDescent="0.3">
      <c r="A55" s="1">
        <v>29100</v>
      </c>
      <c r="B55" s="1" t="s">
        <v>29</v>
      </c>
      <c r="C55" s="1" t="s">
        <v>16</v>
      </c>
      <c r="D55" s="1">
        <v>727.20001220703102</v>
      </c>
      <c r="E55" s="1">
        <v>481.80001831054602</v>
      </c>
      <c r="F55" s="1" t="s">
        <v>27</v>
      </c>
      <c r="G55">
        <f t="shared" si="0"/>
        <v>2.4000244140619316</v>
      </c>
      <c r="H55">
        <f t="shared" si="0"/>
        <v>0</v>
      </c>
      <c r="I55" s="21">
        <f t="shared" si="1"/>
        <v>2.4000244140619316</v>
      </c>
    </row>
    <row r="56" spans="1:9" x14ac:dyDescent="0.3">
      <c r="A56" s="1">
        <v>29116</v>
      </c>
      <c r="B56" s="1" t="s">
        <v>29</v>
      </c>
      <c r="C56" s="1" t="s">
        <v>16</v>
      </c>
      <c r="D56" s="1">
        <v>724.79998779296795</v>
      </c>
      <c r="E56" s="1">
        <v>481.80001831054602</v>
      </c>
      <c r="F56" s="1" t="s">
        <v>27</v>
      </c>
      <c r="G56">
        <f t="shared" si="0"/>
        <v>2.4000244140630684</v>
      </c>
      <c r="H56">
        <f t="shared" si="0"/>
        <v>0</v>
      </c>
      <c r="I56" s="21">
        <f t="shared" si="1"/>
        <v>2.4000244140630684</v>
      </c>
    </row>
    <row r="57" spans="1:9" x14ac:dyDescent="0.3">
      <c r="A57" s="1">
        <v>29135</v>
      </c>
      <c r="B57" s="1" t="s">
        <v>29</v>
      </c>
      <c r="C57" s="1" t="s">
        <v>16</v>
      </c>
      <c r="D57" s="1">
        <v>723.20001220703102</v>
      </c>
      <c r="E57" s="1">
        <v>481.80001831054602</v>
      </c>
      <c r="F57" s="1" t="s">
        <v>27</v>
      </c>
      <c r="G57">
        <f t="shared" si="0"/>
        <v>1.5999755859369316</v>
      </c>
      <c r="H57">
        <f t="shared" si="0"/>
        <v>0</v>
      </c>
      <c r="I57" s="21">
        <f t="shared" si="1"/>
        <v>1.5999755859369316</v>
      </c>
    </row>
    <row r="58" spans="1:9" x14ac:dyDescent="0.3">
      <c r="A58" s="1">
        <v>29155</v>
      </c>
      <c r="B58" s="1" t="s">
        <v>29</v>
      </c>
      <c r="C58" s="1" t="s">
        <v>16</v>
      </c>
      <c r="D58" s="1">
        <v>720.79998779296795</v>
      </c>
      <c r="E58" s="1">
        <v>481.80001831054602</v>
      </c>
      <c r="F58" s="1" t="s">
        <v>27</v>
      </c>
      <c r="G58">
        <f t="shared" si="0"/>
        <v>2.4000244140630684</v>
      </c>
      <c r="H58">
        <f t="shared" si="0"/>
        <v>0</v>
      </c>
      <c r="I58" s="21">
        <f t="shared" si="1"/>
        <v>2.4000244140630684</v>
      </c>
    </row>
    <row r="59" spans="1:9" x14ac:dyDescent="0.3">
      <c r="A59" s="1">
        <v>29171</v>
      </c>
      <c r="B59" s="1" t="s">
        <v>29</v>
      </c>
      <c r="C59" s="1" t="s">
        <v>16</v>
      </c>
      <c r="D59" s="1">
        <v>718.40002441406205</v>
      </c>
      <c r="E59" s="1">
        <v>481.80001831054602</v>
      </c>
      <c r="F59" s="1" t="s">
        <v>27</v>
      </c>
      <c r="G59">
        <f t="shared" si="0"/>
        <v>2.3999633789059089</v>
      </c>
      <c r="H59">
        <f t="shared" si="0"/>
        <v>0</v>
      </c>
      <c r="I59" s="21">
        <f t="shared" si="1"/>
        <v>2.3999633789059089</v>
      </c>
    </row>
    <row r="60" spans="1:9" x14ac:dyDescent="0.3">
      <c r="A60" s="1">
        <v>29187</v>
      </c>
      <c r="B60" s="1" t="s">
        <v>29</v>
      </c>
      <c r="C60" s="1" t="s">
        <v>16</v>
      </c>
      <c r="D60" s="1">
        <v>716.79998779296795</v>
      </c>
      <c r="E60" s="1">
        <v>481.80001831054602</v>
      </c>
      <c r="F60" s="1" t="s">
        <v>27</v>
      </c>
      <c r="G60">
        <f t="shared" si="0"/>
        <v>1.6000366210940911</v>
      </c>
      <c r="H60">
        <f t="shared" si="0"/>
        <v>0</v>
      </c>
      <c r="I60" s="21">
        <f t="shared" si="1"/>
        <v>1.6000366210940911</v>
      </c>
    </row>
    <row r="61" spans="1:9" x14ac:dyDescent="0.3">
      <c r="A61" s="1">
        <v>29200</v>
      </c>
      <c r="B61" s="1" t="s">
        <v>29</v>
      </c>
      <c r="C61" s="1" t="s">
        <v>16</v>
      </c>
      <c r="D61" s="1">
        <v>715.20001220703102</v>
      </c>
      <c r="E61" s="1">
        <v>481.80001831054602</v>
      </c>
      <c r="F61" s="1" t="s">
        <v>27</v>
      </c>
      <c r="G61">
        <f t="shared" si="0"/>
        <v>1.5999755859369316</v>
      </c>
      <c r="H61">
        <f t="shared" si="0"/>
        <v>0</v>
      </c>
      <c r="I61" s="21">
        <f t="shared" si="1"/>
        <v>1.5999755859369316</v>
      </c>
    </row>
    <row r="62" spans="1:9" x14ac:dyDescent="0.3">
      <c r="A62" s="1">
        <v>29215</v>
      </c>
      <c r="B62" s="1" t="s">
        <v>29</v>
      </c>
      <c r="C62" s="1" t="s">
        <v>16</v>
      </c>
      <c r="D62" s="1">
        <v>713.60003662109295</v>
      </c>
      <c r="E62" s="1">
        <v>481.80001831054602</v>
      </c>
      <c r="F62" s="1" t="s">
        <v>27</v>
      </c>
      <c r="G62">
        <f t="shared" si="0"/>
        <v>1.5999755859380684</v>
      </c>
      <c r="H62">
        <f t="shared" si="0"/>
        <v>0</v>
      </c>
      <c r="I62" s="21">
        <f t="shared" si="1"/>
        <v>1.5999755859380684</v>
      </c>
    </row>
    <row r="63" spans="1:9" x14ac:dyDescent="0.3">
      <c r="A63" s="1">
        <v>29232</v>
      </c>
      <c r="B63" s="1" t="s">
        <v>29</v>
      </c>
      <c r="C63" s="1" t="s">
        <v>16</v>
      </c>
      <c r="D63" s="1">
        <v>711.20001220703102</v>
      </c>
      <c r="E63" s="1">
        <v>481.80001831054602</v>
      </c>
      <c r="F63" s="1" t="s">
        <v>27</v>
      </c>
      <c r="G63">
        <f t="shared" si="0"/>
        <v>2.4000244140619316</v>
      </c>
      <c r="H63">
        <f t="shared" si="0"/>
        <v>0</v>
      </c>
      <c r="I63" s="21">
        <f t="shared" si="1"/>
        <v>2.4000244140619316</v>
      </c>
    </row>
    <row r="64" spans="1:9" x14ac:dyDescent="0.3">
      <c r="A64" s="1">
        <v>29252</v>
      </c>
      <c r="B64" s="1" t="s">
        <v>29</v>
      </c>
      <c r="C64" s="1" t="s">
        <v>16</v>
      </c>
      <c r="D64" s="1">
        <v>708.79998779296795</v>
      </c>
      <c r="E64" s="1">
        <v>481.80001831054602</v>
      </c>
      <c r="F64" s="1" t="s">
        <v>27</v>
      </c>
      <c r="G64">
        <f t="shared" si="0"/>
        <v>2.4000244140630684</v>
      </c>
      <c r="H64">
        <f t="shared" si="0"/>
        <v>0</v>
      </c>
      <c r="I64" s="21">
        <f t="shared" si="1"/>
        <v>2.4000244140630684</v>
      </c>
    </row>
    <row r="65" spans="1:9" x14ac:dyDescent="0.3">
      <c r="A65" s="1">
        <v>29268</v>
      </c>
      <c r="B65" s="1" t="s">
        <v>29</v>
      </c>
      <c r="C65" s="1" t="s">
        <v>16</v>
      </c>
      <c r="D65" s="1">
        <v>707.20001220703102</v>
      </c>
      <c r="E65" s="1">
        <v>481.80001831054602</v>
      </c>
      <c r="F65" s="1" t="s">
        <v>27</v>
      </c>
      <c r="G65">
        <f t="shared" si="0"/>
        <v>1.5999755859369316</v>
      </c>
      <c r="H65">
        <f t="shared" si="0"/>
        <v>0</v>
      </c>
      <c r="I65" s="21">
        <f t="shared" si="1"/>
        <v>1.5999755859369316</v>
      </c>
    </row>
    <row r="66" spans="1:9" x14ac:dyDescent="0.3">
      <c r="A66" s="1">
        <v>29285</v>
      </c>
      <c r="B66" s="1" t="s">
        <v>29</v>
      </c>
      <c r="C66" s="1" t="s">
        <v>16</v>
      </c>
      <c r="D66" s="1">
        <v>704.79998779296795</v>
      </c>
      <c r="E66" s="1">
        <v>481.80001831054602</v>
      </c>
      <c r="F66" s="1" t="s">
        <v>27</v>
      </c>
      <c r="G66">
        <f t="shared" si="0"/>
        <v>2.4000244140630684</v>
      </c>
      <c r="H66">
        <f t="shared" si="0"/>
        <v>0</v>
      </c>
      <c r="I66" s="21">
        <f t="shared" si="1"/>
        <v>2.4000244140630684</v>
      </c>
    </row>
    <row r="67" spans="1:9" x14ac:dyDescent="0.3">
      <c r="A67" s="1">
        <v>29303</v>
      </c>
      <c r="B67" s="1" t="s">
        <v>29</v>
      </c>
      <c r="C67" s="1" t="s">
        <v>16</v>
      </c>
      <c r="D67" s="1">
        <v>702.40002441406205</v>
      </c>
      <c r="E67" s="1">
        <v>481.80001831054602</v>
      </c>
      <c r="F67" s="1" t="s">
        <v>27</v>
      </c>
      <c r="G67">
        <f t="shared" si="0"/>
        <v>2.3999633789059089</v>
      </c>
      <c r="H67">
        <f t="shared" si="0"/>
        <v>0</v>
      </c>
      <c r="I67" s="21">
        <f t="shared" si="1"/>
        <v>2.3999633789059089</v>
      </c>
    </row>
    <row r="68" spans="1:9" x14ac:dyDescent="0.3">
      <c r="A68" s="1">
        <v>29321</v>
      </c>
      <c r="B68" s="1" t="s">
        <v>29</v>
      </c>
      <c r="C68" s="1" t="s">
        <v>16</v>
      </c>
      <c r="D68" s="1">
        <v>700.79998779296795</v>
      </c>
      <c r="E68" s="1">
        <v>481.80001831054602</v>
      </c>
      <c r="F68" s="1" t="s">
        <v>27</v>
      </c>
      <c r="G68">
        <f t="shared" ref="G68:H119" si="2">ABS(D68-D67)</f>
        <v>1.6000366210940911</v>
      </c>
      <c r="H68">
        <f t="shared" si="2"/>
        <v>0</v>
      </c>
      <c r="I68" s="21">
        <f t="shared" ref="I68:I72" si="3">SQRT(G68^2+H68^2)</f>
        <v>1.6000366210940911</v>
      </c>
    </row>
    <row r="69" spans="1:9" x14ac:dyDescent="0.3">
      <c r="A69" s="1">
        <v>29330</v>
      </c>
      <c r="B69" s="1" t="s">
        <v>29</v>
      </c>
      <c r="C69" s="1" t="s">
        <v>16</v>
      </c>
      <c r="D69" s="1">
        <v>699.20001220703102</v>
      </c>
      <c r="E69" s="1">
        <v>481.80001831054602</v>
      </c>
      <c r="F69" s="1" t="s">
        <v>27</v>
      </c>
      <c r="G69">
        <f t="shared" si="2"/>
        <v>1.5999755859369316</v>
      </c>
      <c r="H69">
        <f t="shared" si="2"/>
        <v>0</v>
      </c>
      <c r="I69" s="21">
        <f t="shared" si="3"/>
        <v>1.5999755859369316</v>
      </c>
    </row>
    <row r="70" spans="1:9" x14ac:dyDescent="0.3">
      <c r="A70" s="1">
        <v>29350</v>
      </c>
      <c r="B70" s="1" t="s">
        <v>29</v>
      </c>
      <c r="C70" s="1" t="s">
        <v>16</v>
      </c>
      <c r="D70" s="1">
        <v>696.79998779296795</v>
      </c>
      <c r="E70" s="1">
        <v>481.80001831054602</v>
      </c>
      <c r="F70" s="1" t="s">
        <v>27</v>
      </c>
      <c r="G70">
        <f t="shared" si="2"/>
        <v>2.4000244140630684</v>
      </c>
      <c r="H70">
        <f t="shared" si="2"/>
        <v>0</v>
      </c>
      <c r="I70" s="21">
        <f t="shared" si="3"/>
        <v>2.4000244140630684</v>
      </c>
    </row>
    <row r="71" spans="1:9" x14ac:dyDescent="0.3">
      <c r="A71" s="1">
        <v>29366</v>
      </c>
      <c r="B71" s="1" t="s">
        <v>29</v>
      </c>
      <c r="C71" s="1" t="s">
        <v>16</v>
      </c>
      <c r="D71" s="1">
        <v>695.20001220703102</v>
      </c>
      <c r="E71" s="1">
        <v>481.80001831054602</v>
      </c>
      <c r="F71" s="1" t="s">
        <v>27</v>
      </c>
      <c r="G71">
        <f t="shared" si="2"/>
        <v>1.5999755859369316</v>
      </c>
      <c r="H71">
        <f t="shared" si="2"/>
        <v>0</v>
      </c>
      <c r="I71" s="21">
        <f t="shared" si="3"/>
        <v>1.5999755859369316</v>
      </c>
    </row>
    <row r="72" spans="1:9" x14ac:dyDescent="0.3">
      <c r="A72" s="1">
        <v>29375</v>
      </c>
      <c r="B72" s="1" t="s">
        <v>30</v>
      </c>
      <c r="C72" s="1" t="s">
        <v>16</v>
      </c>
      <c r="D72" s="1">
        <v>695.20001220703102</v>
      </c>
      <c r="E72" s="1">
        <v>481.80001831054602</v>
      </c>
      <c r="F72" s="1" t="s">
        <v>27</v>
      </c>
      <c r="G72">
        <f t="shared" si="2"/>
        <v>0</v>
      </c>
      <c r="H72">
        <f t="shared" si="2"/>
        <v>0</v>
      </c>
      <c r="I72" s="21">
        <f t="shared" si="3"/>
        <v>0</v>
      </c>
    </row>
    <row r="74" spans="1:9" x14ac:dyDescent="0.3">
      <c r="G74">
        <f t="shared" si="2"/>
        <v>0</v>
      </c>
      <c r="H74">
        <f t="shared" si="2"/>
        <v>0</v>
      </c>
    </row>
    <row r="75" spans="1:9" x14ac:dyDescent="0.3">
      <c r="G75">
        <f t="shared" si="2"/>
        <v>0</v>
      </c>
      <c r="H75">
        <f t="shared" si="2"/>
        <v>0</v>
      </c>
    </row>
    <row r="76" spans="1:9" x14ac:dyDescent="0.3">
      <c r="G76">
        <f t="shared" si="2"/>
        <v>0</v>
      </c>
      <c r="H76">
        <f t="shared" si="2"/>
        <v>0</v>
      </c>
    </row>
    <row r="77" spans="1:9" x14ac:dyDescent="0.3">
      <c r="G77">
        <f t="shared" si="2"/>
        <v>0</v>
      </c>
      <c r="H77">
        <f t="shared" si="2"/>
        <v>0</v>
      </c>
    </row>
    <row r="78" spans="1:9" x14ac:dyDescent="0.3">
      <c r="G78">
        <f t="shared" si="2"/>
        <v>0</v>
      </c>
      <c r="H78">
        <f t="shared" si="2"/>
        <v>0</v>
      </c>
    </row>
    <row r="79" spans="1:9" x14ac:dyDescent="0.3">
      <c r="G79">
        <f t="shared" si="2"/>
        <v>0</v>
      </c>
      <c r="H79">
        <f t="shared" si="2"/>
        <v>0</v>
      </c>
    </row>
    <row r="80" spans="1:9" x14ac:dyDescent="0.3">
      <c r="G80">
        <f t="shared" si="2"/>
        <v>0</v>
      </c>
      <c r="H80">
        <f t="shared" si="2"/>
        <v>0</v>
      </c>
    </row>
    <row r="81" spans="7:8" x14ac:dyDescent="0.3">
      <c r="G81">
        <f t="shared" si="2"/>
        <v>0</v>
      </c>
      <c r="H81">
        <f t="shared" si="2"/>
        <v>0</v>
      </c>
    </row>
    <row r="82" spans="7:8" x14ac:dyDescent="0.3">
      <c r="G82">
        <f t="shared" si="2"/>
        <v>0</v>
      </c>
      <c r="H82">
        <f t="shared" si="2"/>
        <v>0</v>
      </c>
    </row>
    <row r="83" spans="7:8" x14ac:dyDescent="0.3">
      <c r="G83">
        <f t="shared" si="2"/>
        <v>0</v>
      </c>
      <c r="H83">
        <f t="shared" si="2"/>
        <v>0</v>
      </c>
    </row>
    <row r="84" spans="7:8" x14ac:dyDescent="0.3">
      <c r="G84">
        <f t="shared" si="2"/>
        <v>0</v>
      </c>
      <c r="H84">
        <f t="shared" si="2"/>
        <v>0</v>
      </c>
    </row>
    <row r="85" spans="7:8" x14ac:dyDescent="0.3">
      <c r="G85">
        <f t="shared" si="2"/>
        <v>0</v>
      </c>
      <c r="H85">
        <f t="shared" si="2"/>
        <v>0</v>
      </c>
    </row>
    <row r="86" spans="7:8" x14ac:dyDescent="0.3">
      <c r="G86">
        <f t="shared" si="2"/>
        <v>0</v>
      </c>
      <c r="H86">
        <f t="shared" si="2"/>
        <v>0</v>
      </c>
    </row>
    <row r="87" spans="7:8" x14ac:dyDescent="0.3">
      <c r="G87">
        <f t="shared" si="2"/>
        <v>0</v>
      </c>
      <c r="H87">
        <f t="shared" si="2"/>
        <v>0</v>
      </c>
    </row>
    <row r="88" spans="7:8" x14ac:dyDescent="0.3">
      <c r="G88">
        <f t="shared" si="2"/>
        <v>0</v>
      </c>
      <c r="H88">
        <f t="shared" si="2"/>
        <v>0</v>
      </c>
    </row>
    <row r="89" spans="7:8" x14ac:dyDescent="0.3">
      <c r="G89">
        <f t="shared" si="2"/>
        <v>0</v>
      </c>
      <c r="H89">
        <f t="shared" si="2"/>
        <v>0</v>
      </c>
    </row>
    <row r="90" spans="7:8" x14ac:dyDescent="0.3">
      <c r="G90">
        <f t="shared" si="2"/>
        <v>0</v>
      </c>
      <c r="H90">
        <f t="shared" si="2"/>
        <v>0</v>
      </c>
    </row>
    <row r="91" spans="7:8" x14ac:dyDescent="0.3">
      <c r="G91">
        <f t="shared" si="2"/>
        <v>0</v>
      </c>
      <c r="H91">
        <f t="shared" si="2"/>
        <v>0</v>
      </c>
    </row>
    <row r="92" spans="7:8" x14ac:dyDescent="0.3">
      <c r="G92">
        <f t="shared" si="2"/>
        <v>0</v>
      </c>
      <c r="H92">
        <f t="shared" si="2"/>
        <v>0</v>
      </c>
    </row>
    <row r="93" spans="7:8" x14ac:dyDescent="0.3">
      <c r="G93">
        <f t="shared" si="2"/>
        <v>0</v>
      </c>
      <c r="H93">
        <f t="shared" si="2"/>
        <v>0</v>
      </c>
    </row>
    <row r="94" spans="7:8" x14ac:dyDescent="0.3">
      <c r="G94">
        <f t="shared" si="2"/>
        <v>0</v>
      </c>
      <c r="H94">
        <f t="shared" si="2"/>
        <v>0</v>
      </c>
    </row>
    <row r="95" spans="7:8" x14ac:dyDescent="0.3">
      <c r="G95">
        <f t="shared" si="2"/>
        <v>0</v>
      </c>
      <c r="H95">
        <f t="shared" si="2"/>
        <v>0</v>
      </c>
    </row>
    <row r="96" spans="7:8" x14ac:dyDescent="0.3">
      <c r="G96">
        <f t="shared" si="2"/>
        <v>0</v>
      </c>
      <c r="H96">
        <f t="shared" si="2"/>
        <v>0</v>
      </c>
    </row>
    <row r="97" spans="7:8" x14ac:dyDescent="0.3">
      <c r="G97">
        <f t="shared" si="2"/>
        <v>0</v>
      </c>
      <c r="H97">
        <f t="shared" si="2"/>
        <v>0</v>
      </c>
    </row>
    <row r="98" spans="7:8" x14ac:dyDescent="0.3">
      <c r="G98">
        <f t="shared" si="2"/>
        <v>0</v>
      </c>
      <c r="H98">
        <f t="shared" si="2"/>
        <v>0</v>
      </c>
    </row>
    <row r="99" spans="7:8" x14ac:dyDescent="0.3">
      <c r="G99">
        <f t="shared" si="2"/>
        <v>0</v>
      </c>
      <c r="H99">
        <f t="shared" si="2"/>
        <v>0</v>
      </c>
    </row>
    <row r="100" spans="7:8" x14ac:dyDescent="0.3">
      <c r="G100">
        <f t="shared" si="2"/>
        <v>0</v>
      </c>
      <c r="H100">
        <f t="shared" si="2"/>
        <v>0</v>
      </c>
    </row>
    <row r="101" spans="7:8" x14ac:dyDescent="0.3">
      <c r="G101">
        <f t="shared" si="2"/>
        <v>0</v>
      </c>
      <c r="H101">
        <f t="shared" si="2"/>
        <v>0</v>
      </c>
    </row>
    <row r="102" spans="7:8" x14ac:dyDescent="0.3">
      <c r="G102">
        <f t="shared" si="2"/>
        <v>0</v>
      </c>
      <c r="H102">
        <f t="shared" si="2"/>
        <v>0</v>
      </c>
    </row>
    <row r="103" spans="7:8" x14ac:dyDescent="0.3">
      <c r="G103">
        <f t="shared" si="2"/>
        <v>0</v>
      </c>
      <c r="H103">
        <f t="shared" si="2"/>
        <v>0</v>
      </c>
    </row>
    <row r="104" spans="7:8" x14ac:dyDescent="0.3">
      <c r="G104">
        <f t="shared" si="2"/>
        <v>0</v>
      </c>
      <c r="H104">
        <f t="shared" si="2"/>
        <v>0</v>
      </c>
    </row>
    <row r="105" spans="7:8" x14ac:dyDescent="0.3">
      <c r="G105">
        <f t="shared" si="2"/>
        <v>0</v>
      </c>
      <c r="H105">
        <f t="shared" si="2"/>
        <v>0</v>
      </c>
    </row>
    <row r="106" spans="7:8" x14ac:dyDescent="0.3">
      <c r="G106">
        <f t="shared" si="2"/>
        <v>0</v>
      </c>
      <c r="H106">
        <f t="shared" si="2"/>
        <v>0</v>
      </c>
    </row>
    <row r="107" spans="7:8" x14ac:dyDescent="0.3">
      <c r="G107">
        <f t="shared" si="2"/>
        <v>0</v>
      </c>
      <c r="H107">
        <f t="shared" si="2"/>
        <v>0</v>
      </c>
    </row>
    <row r="108" spans="7:8" x14ac:dyDescent="0.3">
      <c r="G108">
        <f t="shared" si="2"/>
        <v>0</v>
      </c>
      <c r="H108">
        <f t="shared" si="2"/>
        <v>0</v>
      </c>
    </row>
    <row r="109" spans="7:8" x14ac:dyDescent="0.3">
      <c r="G109">
        <f t="shared" si="2"/>
        <v>0</v>
      </c>
      <c r="H109">
        <f t="shared" si="2"/>
        <v>0</v>
      </c>
    </row>
    <row r="110" spans="7:8" x14ac:dyDescent="0.3">
      <c r="G110">
        <f t="shared" si="2"/>
        <v>0</v>
      </c>
      <c r="H110">
        <f t="shared" si="2"/>
        <v>0</v>
      </c>
    </row>
    <row r="111" spans="7:8" x14ac:dyDescent="0.3">
      <c r="G111">
        <f t="shared" si="2"/>
        <v>0</v>
      </c>
      <c r="H111">
        <f t="shared" si="2"/>
        <v>0</v>
      </c>
    </row>
    <row r="112" spans="7:8" x14ac:dyDescent="0.3">
      <c r="G112">
        <f t="shared" si="2"/>
        <v>0</v>
      </c>
      <c r="H112">
        <f t="shared" si="2"/>
        <v>0</v>
      </c>
    </row>
    <row r="113" spans="7:8" x14ac:dyDescent="0.3">
      <c r="G113">
        <f t="shared" si="2"/>
        <v>0</v>
      </c>
      <c r="H113">
        <f t="shared" si="2"/>
        <v>0</v>
      </c>
    </row>
    <row r="114" spans="7:8" x14ac:dyDescent="0.3">
      <c r="G114">
        <f t="shared" si="2"/>
        <v>0</v>
      </c>
      <c r="H114">
        <f t="shared" si="2"/>
        <v>0</v>
      </c>
    </row>
    <row r="115" spans="7:8" x14ac:dyDescent="0.3">
      <c r="G115">
        <f t="shared" si="2"/>
        <v>0</v>
      </c>
      <c r="H115">
        <f t="shared" si="2"/>
        <v>0</v>
      </c>
    </row>
    <row r="116" spans="7:8" x14ac:dyDescent="0.3">
      <c r="G116">
        <f t="shared" si="2"/>
        <v>0</v>
      </c>
      <c r="H116">
        <f t="shared" si="2"/>
        <v>0</v>
      </c>
    </row>
    <row r="117" spans="7:8" x14ac:dyDescent="0.3">
      <c r="G117">
        <f t="shared" si="2"/>
        <v>0</v>
      </c>
      <c r="H117">
        <f t="shared" si="2"/>
        <v>0</v>
      </c>
    </row>
    <row r="118" spans="7:8" x14ac:dyDescent="0.3">
      <c r="G118">
        <f t="shared" si="2"/>
        <v>0</v>
      </c>
      <c r="H118">
        <f t="shared" si="2"/>
        <v>0</v>
      </c>
    </row>
    <row r="119" spans="7:8" x14ac:dyDescent="0.3">
      <c r="G119">
        <f t="shared" si="2"/>
        <v>0</v>
      </c>
      <c r="H119">
        <f t="shared" si="2"/>
        <v>0</v>
      </c>
    </row>
    <row r="120" spans="7:8" x14ac:dyDescent="0.3">
      <c r="G120">
        <f t="shared" ref="G120:H156" si="4">ABS(D120-D119)</f>
        <v>0</v>
      </c>
      <c r="H120">
        <f t="shared" si="4"/>
        <v>0</v>
      </c>
    </row>
    <row r="121" spans="7:8" x14ac:dyDescent="0.3">
      <c r="G121">
        <f t="shared" si="4"/>
        <v>0</v>
      </c>
      <c r="H121">
        <f t="shared" si="4"/>
        <v>0</v>
      </c>
    </row>
    <row r="122" spans="7:8" x14ac:dyDescent="0.3">
      <c r="G122">
        <f t="shared" si="4"/>
        <v>0</v>
      </c>
      <c r="H122">
        <f t="shared" si="4"/>
        <v>0</v>
      </c>
    </row>
    <row r="123" spans="7:8" x14ac:dyDescent="0.3">
      <c r="G123">
        <f t="shared" si="4"/>
        <v>0</v>
      </c>
      <c r="H123">
        <f t="shared" si="4"/>
        <v>0</v>
      </c>
    </row>
    <row r="124" spans="7:8" x14ac:dyDescent="0.3">
      <c r="G124">
        <f t="shared" si="4"/>
        <v>0</v>
      </c>
      <c r="H124">
        <f t="shared" si="4"/>
        <v>0</v>
      </c>
    </row>
    <row r="125" spans="7:8" x14ac:dyDescent="0.3">
      <c r="G125">
        <f t="shared" si="4"/>
        <v>0</v>
      </c>
      <c r="H125">
        <f t="shared" si="4"/>
        <v>0</v>
      </c>
    </row>
    <row r="126" spans="7:8" x14ac:dyDescent="0.3">
      <c r="G126">
        <f t="shared" si="4"/>
        <v>0</v>
      </c>
      <c r="H126">
        <f t="shared" si="4"/>
        <v>0</v>
      </c>
    </row>
    <row r="127" spans="7:8" x14ac:dyDescent="0.3">
      <c r="G127">
        <f t="shared" si="4"/>
        <v>0</v>
      </c>
      <c r="H127">
        <f t="shared" si="4"/>
        <v>0</v>
      </c>
    </row>
    <row r="128" spans="7:8" x14ac:dyDescent="0.3">
      <c r="G128">
        <f t="shared" si="4"/>
        <v>0</v>
      </c>
      <c r="H128">
        <f t="shared" si="4"/>
        <v>0</v>
      </c>
    </row>
    <row r="129" spans="7:8" x14ac:dyDescent="0.3">
      <c r="G129">
        <f t="shared" si="4"/>
        <v>0</v>
      </c>
      <c r="H129">
        <f t="shared" si="4"/>
        <v>0</v>
      </c>
    </row>
    <row r="130" spans="7:8" x14ac:dyDescent="0.3">
      <c r="G130">
        <f t="shared" si="4"/>
        <v>0</v>
      </c>
      <c r="H130">
        <f t="shared" si="4"/>
        <v>0</v>
      </c>
    </row>
    <row r="131" spans="7:8" x14ac:dyDescent="0.3">
      <c r="G131">
        <f t="shared" si="4"/>
        <v>0</v>
      </c>
      <c r="H131">
        <f t="shared" si="4"/>
        <v>0</v>
      </c>
    </row>
    <row r="132" spans="7:8" x14ac:dyDescent="0.3">
      <c r="G132">
        <f t="shared" si="4"/>
        <v>0</v>
      </c>
      <c r="H132">
        <f t="shared" si="4"/>
        <v>0</v>
      </c>
    </row>
    <row r="133" spans="7:8" x14ac:dyDescent="0.3">
      <c r="G133">
        <f t="shared" si="4"/>
        <v>0</v>
      </c>
      <c r="H133">
        <f t="shared" si="4"/>
        <v>0</v>
      </c>
    </row>
    <row r="134" spans="7:8" x14ac:dyDescent="0.3">
      <c r="G134">
        <f t="shared" si="4"/>
        <v>0</v>
      </c>
      <c r="H134">
        <f t="shared" si="4"/>
        <v>0</v>
      </c>
    </row>
    <row r="135" spans="7:8" x14ac:dyDescent="0.3">
      <c r="G135">
        <f t="shared" si="4"/>
        <v>0</v>
      </c>
      <c r="H135">
        <f t="shared" si="4"/>
        <v>0</v>
      </c>
    </row>
    <row r="136" spans="7:8" x14ac:dyDescent="0.3">
      <c r="G136">
        <f t="shared" si="4"/>
        <v>0</v>
      </c>
      <c r="H136">
        <f t="shared" si="4"/>
        <v>0</v>
      </c>
    </row>
    <row r="137" spans="7:8" x14ac:dyDescent="0.3">
      <c r="G137">
        <f t="shared" si="4"/>
        <v>0</v>
      </c>
      <c r="H137">
        <f t="shared" si="4"/>
        <v>0</v>
      </c>
    </row>
    <row r="138" spans="7:8" x14ac:dyDescent="0.3">
      <c r="G138">
        <f t="shared" si="4"/>
        <v>0</v>
      </c>
      <c r="H138">
        <f t="shared" si="4"/>
        <v>0</v>
      </c>
    </row>
    <row r="139" spans="7:8" x14ac:dyDescent="0.3">
      <c r="G139">
        <f t="shared" si="4"/>
        <v>0</v>
      </c>
      <c r="H139">
        <f t="shared" si="4"/>
        <v>0</v>
      </c>
    </row>
    <row r="140" spans="7:8" x14ac:dyDescent="0.3">
      <c r="G140">
        <f t="shared" si="4"/>
        <v>0</v>
      </c>
      <c r="H140">
        <f t="shared" si="4"/>
        <v>0</v>
      </c>
    </row>
    <row r="141" spans="7:8" x14ac:dyDescent="0.3">
      <c r="G141">
        <f t="shared" si="4"/>
        <v>0</v>
      </c>
      <c r="H141">
        <f t="shared" si="4"/>
        <v>0</v>
      </c>
    </row>
    <row r="142" spans="7:8" x14ac:dyDescent="0.3">
      <c r="G142">
        <f t="shared" si="4"/>
        <v>0</v>
      </c>
      <c r="H142">
        <f t="shared" si="4"/>
        <v>0</v>
      </c>
    </row>
    <row r="143" spans="7:8" x14ac:dyDescent="0.3">
      <c r="G143">
        <f t="shared" si="4"/>
        <v>0</v>
      </c>
      <c r="H143">
        <f t="shared" si="4"/>
        <v>0</v>
      </c>
    </row>
    <row r="144" spans="7:8" x14ac:dyDescent="0.3">
      <c r="G144">
        <f t="shared" si="4"/>
        <v>0</v>
      </c>
      <c r="H144">
        <f t="shared" si="4"/>
        <v>0</v>
      </c>
    </row>
    <row r="145" spans="7:8" x14ac:dyDescent="0.3">
      <c r="G145">
        <f t="shared" si="4"/>
        <v>0</v>
      </c>
      <c r="H145">
        <f t="shared" si="4"/>
        <v>0</v>
      </c>
    </row>
    <row r="146" spans="7:8" x14ac:dyDescent="0.3">
      <c r="G146">
        <f t="shared" si="4"/>
        <v>0</v>
      </c>
      <c r="H146">
        <f t="shared" si="4"/>
        <v>0</v>
      </c>
    </row>
    <row r="147" spans="7:8" x14ac:dyDescent="0.3">
      <c r="G147">
        <f t="shared" si="4"/>
        <v>0</v>
      </c>
      <c r="H147">
        <f t="shared" si="4"/>
        <v>0</v>
      </c>
    </row>
    <row r="148" spans="7:8" x14ac:dyDescent="0.3">
      <c r="G148">
        <f t="shared" si="4"/>
        <v>0</v>
      </c>
      <c r="H148">
        <f t="shared" si="4"/>
        <v>0</v>
      </c>
    </row>
    <row r="149" spans="7:8" x14ac:dyDescent="0.3">
      <c r="G149">
        <f t="shared" si="4"/>
        <v>0</v>
      </c>
      <c r="H149">
        <f t="shared" si="4"/>
        <v>0</v>
      </c>
    </row>
    <row r="150" spans="7:8" x14ac:dyDescent="0.3">
      <c r="G150">
        <f t="shared" si="4"/>
        <v>0</v>
      </c>
      <c r="H150">
        <f t="shared" si="4"/>
        <v>0</v>
      </c>
    </row>
    <row r="151" spans="7:8" x14ac:dyDescent="0.3">
      <c r="G151">
        <f t="shared" si="4"/>
        <v>0</v>
      </c>
      <c r="H151">
        <f t="shared" si="4"/>
        <v>0</v>
      </c>
    </row>
    <row r="152" spans="7:8" x14ac:dyDescent="0.3">
      <c r="G152">
        <f t="shared" si="4"/>
        <v>0</v>
      </c>
      <c r="H152">
        <f t="shared" si="4"/>
        <v>0</v>
      </c>
    </row>
    <row r="153" spans="7:8" x14ac:dyDescent="0.3">
      <c r="G153">
        <f t="shared" si="4"/>
        <v>0</v>
      </c>
      <c r="H153">
        <f t="shared" si="4"/>
        <v>0</v>
      </c>
    </row>
    <row r="154" spans="7:8" x14ac:dyDescent="0.3">
      <c r="G154">
        <f t="shared" si="4"/>
        <v>0</v>
      </c>
      <c r="H154">
        <f t="shared" si="4"/>
        <v>0</v>
      </c>
    </row>
    <row r="155" spans="7:8" x14ac:dyDescent="0.3">
      <c r="G155">
        <f t="shared" si="4"/>
        <v>0</v>
      </c>
      <c r="H155">
        <f t="shared" si="4"/>
        <v>0</v>
      </c>
    </row>
    <row r="156" spans="7:8" x14ac:dyDescent="0.3">
      <c r="G156">
        <f t="shared" si="4"/>
        <v>0</v>
      </c>
      <c r="H156">
        <f t="shared" si="4"/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7706F-ACEF-4668-94F9-C5DDAEACCB86}">
  <sheetPr codeName="Munka9"/>
  <dimension ref="A1:N207"/>
  <sheetViews>
    <sheetView workbookViewId="0">
      <selection activeCell="I2" sqref="I2"/>
    </sheetView>
  </sheetViews>
  <sheetFormatPr defaultRowHeight="14.4" x14ac:dyDescent="0.3"/>
  <sheetData>
    <row r="1" spans="1:14" x14ac:dyDescent="0.3">
      <c r="A1" s="1" t="s">
        <v>32</v>
      </c>
      <c r="B1" t="s">
        <v>33</v>
      </c>
      <c r="C1" t="s">
        <v>33</v>
      </c>
      <c r="D1" t="s">
        <v>34</v>
      </c>
      <c r="E1" t="s">
        <v>34</v>
      </c>
      <c r="F1" t="s">
        <v>33</v>
      </c>
      <c r="G1" t="s">
        <v>108</v>
      </c>
      <c r="H1" t="s">
        <v>108</v>
      </c>
      <c r="I1" s="21" t="s">
        <v>122</v>
      </c>
      <c r="M1" s="7">
        <f>ABS(M2-M3)</f>
        <v>0</v>
      </c>
      <c r="N1" s="7">
        <f>ABS(N2-N3)</f>
        <v>6.3999633789059089</v>
      </c>
    </row>
    <row r="2" spans="1:14" x14ac:dyDescent="0.3">
      <c r="A2" s="1">
        <v>22525</v>
      </c>
      <c r="B2" s="1" t="s">
        <v>28</v>
      </c>
      <c r="C2" s="1" t="s">
        <v>13</v>
      </c>
      <c r="D2" s="1">
        <v>1380</v>
      </c>
      <c r="E2" s="1">
        <v>202.600006103515</v>
      </c>
      <c r="F2" s="1" t="s">
        <v>27</v>
      </c>
      <c r="G2">
        <v>0</v>
      </c>
      <c r="H2">
        <v>0</v>
      </c>
      <c r="I2" s="23">
        <f>SUM(I3:I207)</f>
        <v>1122.7880050174315</v>
      </c>
      <c r="M2">
        <f>ABS(SUM(G2:G207))</f>
        <v>1045.6000061035161</v>
      </c>
      <c r="N2">
        <f>ABS(SUM(H2:H207))</f>
        <v>328.79995727539091</v>
      </c>
    </row>
    <row r="3" spans="1:14" x14ac:dyDescent="0.3">
      <c r="A3" s="1">
        <v>22687</v>
      </c>
      <c r="B3" s="1" t="s">
        <v>29</v>
      </c>
      <c r="C3" s="1" t="s">
        <v>13</v>
      </c>
      <c r="D3" s="1">
        <v>1379.20007324218</v>
      </c>
      <c r="E3" s="1">
        <v>202.600006103515</v>
      </c>
      <c r="F3" s="1" t="s">
        <v>27</v>
      </c>
      <c r="G3">
        <f>ABS(D3-D2)</f>
        <v>0.79992675782000333</v>
      </c>
      <c r="H3">
        <f>ABS(E3-E2)</f>
        <v>0</v>
      </c>
      <c r="I3" s="21">
        <f>SQRT(G3^2+H3^2)</f>
        <v>0.79992675782000333</v>
      </c>
      <c r="M3">
        <f>ABS(D2-D207)</f>
        <v>1045.6000061035161</v>
      </c>
      <c r="N3">
        <f>ABS(E2-E207)</f>
        <v>322.399993896485</v>
      </c>
    </row>
    <row r="4" spans="1:14" x14ac:dyDescent="0.3">
      <c r="A4" s="1">
        <v>22693</v>
      </c>
      <c r="B4" s="1" t="s">
        <v>29</v>
      </c>
      <c r="C4" s="1" t="s">
        <v>13</v>
      </c>
      <c r="D4" s="1">
        <v>1376.80004882812</v>
      </c>
      <c r="E4" s="1">
        <v>203.40000915527301</v>
      </c>
      <c r="F4" s="1" t="s">
        <v>27</v>
      </c>
      <c r="G4">
        <f t="shared" ref="G4:H67" si="0">ABS(D4-D3)</f>
        <v>2.4000244140599989</v>
      </c>
      <c r="H4">
        <f t="shared" si="0"/>
        <v>0.80000305175801145</v>
      </c>
      <c r="I4" s="21">
        <f t="shared" ref="I4:I67" si="1">SQRT(G4^2+H4^2)</f>
        <v>2.5298462544008822</v>
      </c>
    </row>
    <row r="5" spans="1:14" x14ac:dyDescent="0.3">
      <c r="A5" s="1">
        <v>22708</v>
      </c>
      <c r="B5" s="1" t="s">
        <v>29</v>
      </c>
      <c r="C5" s="1" t="s">
        <v>13</v>
      </c>
      <c r="D5" s="1">
        <v>1368</v>
      </c>
      <c r="E5" s="1">
        <v>205.800033569335</v>
      </c>
      <c r="F5" s="1" t="s">
        <v>27</v>
      </c>
      <c r="G5">
        <f t="shared" si="0"/>
        <v>8.8000488281199978</v>
      </c>
      <c r="H5">
        <f t="shared" si="0"/>
        <v>2.4000244140619884</v>
      </c>
      <c r="I5" s="21">
        <f t="shared" si="1"/>
        <v>9.1214569321676748</v>
      </c>
    </row>
    <row r="6" spans="1:14" x14ac:dyDescent="0.3">
      <c r="A6" s="1">
        <v>22722</v>
      </c>
      <c r="B6" s="1" t="s">
        <v>29</v>
      </c>
      <c r="C6" s="1" t="s">
        <v>13</v>
      </c>
      <c r="D6" s="1">
        <v>1350.40002441406</v>
      </c>
      <c r="E6" s="1">
        <v>210.600006103515</v>
      </c>
      <c r="F6" s="1" t="s">
        <v>27</v>
      </c>
      <c r="G6">
        <f t="shared" si="0"/>
        <v>17.599975585940001</v>
      </c>
      <c r="H6">
        <f t="shared" si="0"/>
        <v>4.7999725341800001</v>
      </c>
      <c r="I6" s="21">
        <f t="shared" si="1"/>
        <v>18.242776021060131</v>
      </c>
    </row>
    <row r="7" spans="1:14" x14ac:dyDescent="0.3">
      <c r="A7" s="1">
        <v>22738</v>
      </c>
      <c r="B7" s="1" t="s">
        <v>29</v>
      </c>
      <c r="C7" s="1" t="s">
        <v>13</v>
      </c>
      <c r="D7" s="1">
        <v>1328</v>
      </c>
      <c r="E7" s="1">
        <v>215.40000915527301</v>
      </c>
      <c r="F7" s="1" t="s">
        <v>27</v>
      </c>
      <c r="G7">
        <f t="shared" si="0"/>
        <v>22.400024414059999</v>
      </c>
      <c r="H7">
        <f t="shared" si="0"/>
        <v>4.8000030517580115</v>
      </c>
      <c r="I7" s="21">
        <f t="shared" si="1"/>
        <v>22.908538212801144</v>
      </c>
    </row>
    <row r="8" spans="1:14" x14ac:dyDescent="0.3">
      <c r="A8" s="1">
        <v>22757</v>
      </c>
      <c r="B8" s="1" t="s">
        <v>29</v>
      </c>
      <c r="C8" s="1" t="s">
        <v>13</v>
      </c>
      <c r="D8" s="1">
        <v>1284.80004882812</v>
      </c>
      <c r="E8" s="1">
        <v>228.19999694824199</v>
      </c>
      <c r="F8" s="1" t="s">
        <v>27</v>
      </c>
      <c r="G8">
        <f t="shared" si="0"/>
        <v>43.199951171880002</v>
      </c>
      <c r="H8">
        <f t="shared" si="0"/>
        <v>12.799987792968977</v>
      </c>
      <c r="I8" s="21">
        <f t="shared" si="1"/>
        <v>45.056358804867614</v>
      </c>
    </row>
    <row r="9" spans="1:14" x14ac:dyDescent="0.3">
      <c r="A9" s="1">
        <v>22774</v>
      </c>
      <c r="B9" s="1" t="s">
        <v>29</v>
      </c>
      <c r="C9" s="1" t="s">
        <v>13</v>
      </c>
      <c r="D9" s="1">
        <v>1243.20007324218</v>
      </c>
      <c r="E9" s="1">
        <v>241</v>
      </c>
      <c r="F9" s="1" t="s">
        <v>27</v>
      </c>
      <c r="G9">
        <f t="shared" si="0"/>
        <v>41.599975585940001</v>
      </c>
      <c r="H9">
        <f t="shared" si="0"/>
        <v>12.800003051758011</v>
      </c>
      <c r="I9" s="21">
        <f t="shared" si="1"/>
        <v>43.524683190987368</v>
      </c>
    </row>
    <row r="10" spans="1:14" x14ac:dyDescent="0.3">
      <c r="A10" s="1">
        <v>22787</v>
      </c>
      <c r="B10" s="1" t="s">
        <v>29</v>
      </c>
      <c r="C10" s="1" t="s">
        <v>13</v>
      </c>
      <c r="D10" s="1">
        <v>1207.20007324218</v>
      </c>
      <c r="E10" s="1">
        <v>253.800033569335</v>
      </c>
      <c r="F10" s="1" t="s">
        <v>27</v>
      </c>
      <c r="G10">
        <f t="shared" si="0"/>
        <v>36</v>
      </c>
      <c r="H10">
        <f t="shared" si="0"/>
        <v>12.800033569335</v>
      </c>
      <c r="I10" s="21">
        <f t="shared" si="1"/>
        <v>38.207863842095421</v>
      </c>
    </row>
    <row r="11" spans="1:14" x14ac:dyDescent="0.3">
      <c r="A11" s="1">
        <v>22802</v>
      </c>
      <c r="B11" s="1" t="s">
        <v>29</v>
      </c>
      <c r="C11" s="1" t="s">
        <v>13</v>
      </c>
      <c r="D11" s="1">
        <v>1150.40002441406</v>
      </c>
      <c r="E11" s="1">
        <v>275.39999389648398</v>
      </c>
      <c r="F11" s="1" t="s">
        <v>27</v>
      </c>
      <c r="G11">
        <f t="shared" si="0"/>
        <v>56.800048828119998</v>
      </c>
      <c r="H11">
        <f t="shared" si="0"/>
        <v>21.599960327148978</v>
      </c>
      <c r="I11" s="21">
        <f t="shared" si="1"/>
        <v>60.768444385315853</v>
      </c>
    </row>
    <row r="12" spans="1:14" x14ac:dyDescent="0.3">
      <c r="A12" s="1">
        <v>22822</v>
      </c>
      <c r="B12" s="1" t="s">
        <v>29</v>
      </c>
      <c r="C12" s="1" t="s">
        <v>13</v>
      </c>
      <c r="D12" s="1">
        <v>1091.20007324218</v>
      </c>
      <c r="E12" s="1">
        <v>297.80001831054602</v>
      </c>
      <c r="F12" s="1" t="s">
        <v>27</v>
      </c>
      <c r="G12">
        <f t="shared" si="0"/>
        <v>59.199951171880002</v>
      </c>
      <c r="H12">
        <f t="shared" si="0"/>
        <v>22.400024414062045</v>
      </c>
      <c r="I12" s="21">
        <f t="shared" si="1"/>
        <v>63.296092395214664</v>
      </c>
    </row>
    <row r="13" spans="1:14" x14ac:dyDescent="0.3">
      <c r="A13" s="1">
        <v>22837</v>
      </c>
      <c r="B13" s="1" t="s">
        <v>29</v>
      </c>
      <c r="C13" s="1" t="s">
        <v>13</v>
      </c>
      <c r="D13" s="1">
        <v>1031.20007324218</v>
      </c>
      <c r="E13" s="1">
        <v>326.600006103515</v>
      </c>
      <c r="F13" s="1" t="s">
        <v>27</v>
      </c>
      <c r="G13">
        <f t="shared" si="0"/>
        <v>60</v>
      </c>
      <c r="H13">
        <f t="shared" si="0"/>
        <v>28.799987792968977</v>
      </c>
      <c r="I13" s="21">
        <f t="shared" si="1"/>
        <v>66.554032912177163</v>
      </c>
    </row>
    <row r="14" spans="1:14" x14ac:dyDescent="0.3">
      <c r="A14" s="1">
        <v>22857</v>
      </c>
      <c r="B14" s="1" t="s">
        <v>29</v>
      </c>
      <c r="C14" s="1" t="s">
        <v>13</v>
      </c>
      <c r="D14" s="1">
        <v>968.79998779296795</v>
      </c>
      <c r="E14" s="1">
        <v>355.39999389648398</v>
      </c>
      <c r="F14" s="1" t="s">
        <v>27</v>
      </c>
      <c r="G14">
        <f t="shared" si="0"/>
        <v>62.400085449212042</v>
      </c>
      <c r="H14">
        <f t="shared" si="0"/>
        <v>28.799987792968977</v>
      </c>
      <c r="I14" s="21">
        <f t="shared" si="1"/>
        <v>68.725613572700297</v>
      </c>
    </row>
    <row r="15" spans="1:14" x14ac:dyDescent="0.3">
      <c r="A15" s="1">
        <v>22872</v>
      </c>
      <c r="B15" s="1" t="s">
        <v>29</v>
      </c>
      <c r="C15" s="1" t="s">
        <v>13</v>
      </c>
      <c r="D15" s="1">
        <v>921.60003662109295</v>
      </c>
      <c r="E15" s="1">
        <v>379.39999389648398</v>
      </c>
      <c r="F15" s="1" t="s">
        <v>27</v>
      </c>
      <c r="G15">
        <f t="shared" si="0"/>
        <v>47.199951171875</v>
      </c>
      <c r="H15">
        <f t="shared" si="0"/>
        <v>24</v>
      </c>
      <c r="I15" s="21">
        <f t="shared" si="1"/>
        <v>52.951254854133381</v>
      </c>
    </row>
    <row r="16" spans="1:14" x14ac:dyDescent="0.3">
      <c r="A16" s="1">
        <v>22890</v>
      </c>
      <c r="B16" s="1" t="s">
        <v>29</v>
      </c>
      <c r="C16" s="1" t="s">
        <v>13</v>
      </c>
      <c r="D16" s="1">
        <v>877.60003662109295</v>
      </c>
      <c r="E16" s="1">
        <v>401</v>
      </c>
      <c r="F16" s="1" t="s">
        <v>27</v>
      </c>
      <c r="G16">
        <f t="shared" si="0"/>
        <v>44</v>
      </c>
      <c r="H16">
        <f t="shared" si="0"/>
        <v>21.600006103516023</v>
      </c>
      <c r="I16" s="21">
        <f t="shared" si="1"/>
        <v>49.01591847218544</v>
      </c>
    </row>
    <row r="17" spans="1:9" x14ac:dyDescent="0.3">
      <c r="A17" s="1">
        <v>22902</v>
      </c>
      <c r="B17" s="1" t="s">
        <v>29</v>
      </c>
      <c r="C17" s="1" t="s">
        <v>13</v>
      </c>
      <c r="D17" s="1">
        <v>855.20001220703102</v>
      </c>
      <c r="E17" s="1">
        <v>409</v>
      </c>
      <c r="F17" s="1" t="s">
        <v>27</v>
      </c>
      <c r="G17">
        <f t="shared" si="0"/>
        <v>22.400024414061932</v>
      </c>
      <c r="H17">
        <f t="shared" si="0"/>
        <v>8</v>
      </c>
      <c r="I17" s="21">
        <f t="shared" si="1"/>
        <v>23.785732987456381</v>
      </c>
    </row>
    <row r="18" spans="1:9" x14ac:dyDescent="0.3">
      <c r="A18" s="1">
        <v>22918</v>
      </c>
      <c r="B18" s="1" t="s">
        <v>29</v>
      </c>
      <c r="C18" s="1" t="s">
        <v>13</v>
      </c>
      <c r="D18" s="1">
        <v>832</v>
      </c>
      <c r="E18" s="1">
        <v>413.80001831054602</v>
      </c>
      <c r="F18" s="1" t="s">
        <v>27</v>
      </c>
      <c r="G18">
        <f t="shared" si="0"/>
        <v>23.200012207031023</v>
      </c>
      <c r="H18">
        <f t="shared" si="0"/>
        <v>4.8000183105460223</v>
      </c>
      <c r="I18" s="21">
        <f t="shared" si="1"/>
        <v>23.691364295623956</v>
      </c>
    </row>
    <row r="19" spans="1:9" x14ac:dyDescent="0.3">
      <c r="A19" s="1">
        <v>22937</v>
      </c>
      <c r="B19" s="1" t="s">
        <v>29</v>
      </c>
      <c r="C19" s="1" t="s">
        <v>13</v>
      </c>
      <c r="D19" s="1">
        <v>814.40002441406205</v>
      </c>
      <c r="E19" s="1">
        <v>416.20001220703102</v>
      </c>
      <c r="F19" s="1" t="s">
        <v>27</v>
      </c>
      <c r="G19">
        <f t="shared" si="0"/>
        <v>17.599975585937955</v>
      </c>
      <c r="H19">
        <f t="shared" si="0"/>
        <v>2.3999938964850003</v>
      </c>
      <c r="I19" s="21">
        <f t="shared" si="1"/>
        <v>17.762857634085158</v>
      </c>
    </row>
    <row r="20" spans="1:9" x14ac:dyDescent="0.3">
      <c r="A20" s="1">
        <v>22957</v>
      </c>
      <c r="B20" s="1" t="s">
        <v>29</v>
      </c>
      <c r="C20" s="1" t="s">
        <v>13</v>
      </c>
      <c r="D20" s="1">
        <v>804.79998779296795</v>
      </c>
      <c r="E20" s="1">
        <v>418.600006103515</v>
      </c>
      <c r="F20" s="1" t="s">
        <v>27</v>
      </c>
      <c r="G20">
        <f t="shared" si="0"/>
        <v>9.6000366210940911</v>
      </c>
      <c r="H20">
        <f t="shared" si="0"/>
        <v>2.3999938964839771</v>
      </c>
      <c r="I20" s="21">
        <f t="shared" si="1"/>
        <v>9.8954875488531648</v>
      </c>
    </row>
    <row r="21" spans="1:9" x14ac:dyDescent="0.3">
      <c r="A21" s="1">
        <v>22970</v>
      </c>
      <c r="B21" s="1" t="s">
        <v>29</v>
      </c>
      <c r="C21" s="1" t="s">
        <v>13</v>
      </c>
      <c r="D21" s="1">
        <v>799.20001220703102</v>
      </c>
      <c r="E21" s="1">
        <v>420.20001220703102</v>
      </c>
      <c r="F21" s="1" t="s">
        <v>27</v>
      </c>
      <c r="G21">
        <f t="shared" si="0"/>
        <v>5.5999755859369316</v>
      </c>
      <c r="H21">
        <f t="shared" si="0"/>
        <v>1.6000061035160229</v>
      </c>
      <c r="I21" s="21">
        <f t="shared" si="1"/>
        <v>5.8240661134964977</v>
      </c>
    </row>
    <row r="22" spans="1:9" x14ac:dyDescent="0.3">
      <c r="A22" s="1">
        <v>22982</v>
      </c>
      <c r="B22" s="1" t="s">
        <v>29</v>
      </c>
      <c r="C22" s="1" t="s">
        <v>13</v>
      </c>
      <c r="D22" s="1">
        <v>797.60003662109295</v>
      </c>
      <c r="E22" s="1">
        <v>421</v>
      </c>
      <c r="F22" s="1" t="s">
        <v>27</v>
      </c>
      <c r="G22">
        <f t="shared" si="0"/>
        <v>1.5999755859380684</v>
      </c>
      <c r="H22">
        <f t="shared" si="0"/>
        <v>0.79998779296897737</v>
      </c>
      <c r="I22" s="21">
        <f t="shared" si="1"/>
        <v>1.7888270862487634</v>
      </c>
    </row>
    <row r="23" spans="1:9" x14ac:dyDescent="0.3">
      <c r="A23" s="1">
        <v>22992</v>
      </c>
      <c r="B23" s="1" t="s">
        <v>29</v>
      </c>
      <c r="C23" s="1" t="s">
        <v>13</v>
      </c>
      <c r="D23" s="1">
        <v>796</v>
      </c>
      <c r="E23" s="1">
        <v>421.80001831054602</v>
      </c>
      <c r="F23" s="1" t="s">
        <v>27</v>
      </c>
      <c r="G23">
        <f t="shared" si="0"/>
        <v>1.6000366210929542</v>
      </c>
      <c r="H23">
        <f t="shared" si="0"/>
        <v>0.80001831054602235</v>
      </c>
      <c r="I23" s="21">
        <f t="shared" si="1"/>
        <v>1.7888953256262563</v>
      </c>
    </row>
    <row r="24" spans="1:9" x14ac:dyDescent="0.3">
      <c r="A24" s="1">
        <v>23015</v>
      </c>
      <c r="B24" s="1" t="s">
        <v>29</v>
      </c>
      <c r="C24" s="1" t="s">
        <v>13</v>
      </c>
      <c r="D24" s="1">
        <v>795.20001220703102</v>
      </c>
      <c r="E24" s="1">
        <v>422.600006103515</v>
      </c>
      <c r="F24" s="1" t="s">
        <v>27</v>
      </c>
      <c r="G24">
        <f t="shared" si="0"/>
        <v>0.79998779296897737</v>
      </c>
      <c r="H24">
        <f t="shared" si="0"/>
        <v>0.79998779296897737</v>
      </c>
      <c r="I24" s="21">
        <f t="shared" si="1"/>
        <v>1.1313535865496476</v>
      </c>
    </row>
    <row r="25" spans="1:9" x14ac:dyDescent="0.3">
      <c r="A25" s="1">
        <v>23037</v>
      </c>
      <c r="B25" s="1" t="s">
        <v>29</v>
      </c>
      <c r="C25" s="1" t="s">
        <v>13</v>
      </c>
      <c r="D25" s="1">
        <v>794.40002441406205</v>
      </c>
      <c r="E25" s="1">
        <v>423.39999389648398</v>
      </c>
      <c r="F25" s="1" t="s">
        <v>27</v>
      </c>
      <c r="G25">
        <f t="shared" si="0"/>
        <v>0.79998779296897737</v>
      </c>
      <c r="H25">
        <f t="shared" si="0"/>
        <v>0.79998779296897737</v>
      </c>
      <c r="I25" s="21">
        <f t="shared" si="1"/>
        <v>1.1313535865496476</v>
      </c>
    </row>
    <row r="26" spans="1:9" x14ac:dyDescent="0.3">
      <c r="A26" s="1">
        <v>23105</v>
      </c>
      <c r="B26" s="1" t="s">
        <v>29</v>
      </c>
      <c r="C26" s="1" t="s">
        <v>13</v>
      </c>
      <c r="D26" s="1">
        <v>792.79998779296795</v>
      </c>
      <c r="E26" s="1">
        <v>425.80001831054602</v>
      </c>
      <c r="F26" s="1" t="s">
        <v>27</v>
      </c>
      <c r="G26">
        <f t="shared" si="0"/>
        <v>1.6000366210940911</v>
      </c>
      <c r="H26">
        <f t="shared" si="0"/>
        <v>2.4000244140620453</v>
      </c>
      <c r="I26" s="21">
        <f t="shared" si="1"/>
        <v>2.8844816478764534</v>
      </c>
    </row>
    <row r="27" spans="1:9" x14ac:dyDescent="0.3">
      <c r="A27" s="1">
        <v>23132</v>
      </c>
      <c r="B27" s="1" t="s">
        <v>29</v>
      </c>
      <c r="C27" s="1" t="s">
        <v>13</v>
      </c>
      <c r="D27" s="1">
        <v>792</v>
      </c>
      <c r="E27" s="1">
        <v>425.80001831054602</v>
      </c>
      <c r="F27" s="1" t="s">
        <v>27</v>
      </c>
      <c r="G27">
        <f t="shared" si="0"/>
        <v>0.79998779296795419</v>
      </c>
      <c r="H27">
        <f t="shared" si="0"/>
        <v>0</v>
      </c>
      <c r="I27" s="21">
        <f t="shared" si="1"/>
        <v>0.79998779296795419</v>
      </c>
    </row>
    <row r="28" spans="1:9" x14ac:dyDescent="0.3">
      <c r="A28" s="1">
        <v>23177</v>
      </c>
      <c r="B28" s="1" t="s">
        <v>29</v>
      </c>
      <c r="C28" s="1" t="s">
        <v>13</v>
      </c>
      <c r="D28" s="1">
        <v>792</v>
      </c>
      <c r="E28" s="1">
        <v>426.600006103515</v>
      </c>
      <c r="F28" s="1" t="s">
        <v>27</v>
      </c>
      <c r="G28">
        <f t="shared" si="0"/>
        <v>0</v>
      </c>
      <c r="H28">
        <f t="shared" si="0"/>
        <v>0.79998779296897737</v>
      </c>
      <c r="I28" s="21">
        <f t="shared" si="1"/>
        <v>0.79998779296897737</v>
      </c>
    </row>
    <row r="29" spans="1:9" x14ac:dyDescent="0.3">
      <c r="A29" s="1">
        <v>23178</v>
      </c>
      <c r="B29" s="1" t="s">
        <v>29</v>
      </c>
      <c r="C29" s="1" t="s">
        <v>13</v>
      </c>
      <c r="D29" s="1">
        <v>791.20001220703102</v>
      </c>
      <c r="E29" s="1">
        <v>426.600006103515</v>
      </c>
      <c r="F29" s="1" t="s">
        <v>27</v>
      </c>
      <c r="G29">
        <f t="shared" si="0"/>
        <v>0.79998779296897737</v>
      </c>
      <c r="H29">
        <f t="shared" si="0"/>
        <v>0</v>
      </c>
      <c r="I29" s="21">
        <f t="shared" si="1"/>
        <v>0.79998779296897737</v>
      </c>
    </row>
    <row r="30" spans="1:9" x14ac:dyDescent="0.3">
      <c r="A30" s="1">
        <v>23207</v>
      </c>
      <c r="B30" s="1" t="s">
        <v>29</v>
      </c>
      <c r="C30" s="1" t="s">
        <v>13</v>
      </c>
      <c r="D30" s="1">
        <v>788.79998779296795</v>
      </c>
      <c r="E30" s="1">
        <v>428.20001220703102</v>
      </c>
      <c r="F30" s="1" t="s">
        <v>27</v>
      </c>
      <c r="G30">
        <f t="shared" si="0"/>
        <v>2.4000244140630684</v>
      </c>
      <c r="H30">
        <f t="shared" si="0"/>
        <v>1.6000061035160229</v>
      </c>
      <c r="I30" s="21">
        <f t="shared" si="1"/>
        <v>2.8844647197335074</v>
      </c>
    </row>
    <row r="31" spans="1:9" x14ac:dyDescent="0.3">
      <c r="A31" s="1">
        <v>23223</v>
      </c>
      <c r="B31" s="1" t="s">
        <v>29</v>
      </c>
      <c r="C31" s="1" t="s">
        <v>13</v>
      </c>
      <c r="D31" s="1">
        <v>785.60003662109295</v>
      </c>
      <c r="E31" s="1">
        <v>431.39999389648398</v>
      </c>
      <c r="F31" s="1" t="s">
        <v>27</v>
      </c>
      <c r="G31">
        <f t="shared" si="0"/>
        <v>3.199951171875</v>
      </c>
      <c r="H31">
        <f t="shared" si="0"/>
        <v>3.1999816894529545</v>
      </c>
      <c r="I31" s="21">
        <f t="shared" si="1"/>
        <v>4.5254359254350707</v>
      </c>
    </row>
    <row r="32" spans="1:9" x14ac:dyDescent="0.3">
      <c r="A32" s="1">
        <v>23240</v>
      </c>
      <c r="B32" s="1" t="s">
        <v>29</v>
      </c>
      <c r="C32" s="1" t="s">
        <v>13</v>
      </c>
      <c r="D32" s="1">
        <v>779.20001220703102</v>
      </c>
      <c r="E32" s="1">
        <v>434.600006103515</v>
      </c>
      <c r="F32" s="1" t="s">
        <v>27</v>
      </c>
      <c r="G32">
        <f t="shared" si="0"/>
        <v>6.4000244140619316</v>
      </c>
      <c r="H32">
        <f t="shared" si="0"/>
        <v>3.2000122070310226</v>
      </c>
      <c r="I32" s="21">
        <f t="shared" si="1"/>
        <v>7.1554448237503951</v>
      </c>
    </row>
    <row r="33" spans="1:9" x14ac:dyDescent="0.3">
      <c r="A33" s="1">
        <v>23252</v>
      </c>
      <c r="B33" s="1" t="s">
        <v>29</v>
      </c>
      <c r="C33" s="1" t="s">
        <v>13</v>
      </c>
      <c r="D33" s="1">
        <v>774.40002441406205</v>
      </c>
      <c r="E33" s="1">
        <v>438.600006103515</v>
      </c>
      <c r="F33" s="1" t="s">
        <v>27</v>
      </c>
      <c r="G33">
        <f t="shared" si="0"/>
        <v>4.7999877929689774</v>
      </c>
      <c r="H33">
        <f t="shared" si="0"/>
        <v>4</v>
      </c>
      <c r="I33" s="21">
        <f t="shared" si="1"/>
        <v>6.2481903630292184</v>
      </c>
    </row>
    <row r="34" spans="1:9" x14ac:dyDescent="0.3">
      <c r="A34" s="1">
        <v>23268</v>
      </c>
      <c r="B34" s="1" t="s">
        <v>29</v>
      </c>
      <c r="C34" s="1" t="s">
        <v>13</v>
      </c>
      <c r="D34" s="1">
        <v>767.20001220703102</v>
      </c>
      <c r="E34" s="1">
        <v>442.60006713867102</v>
      </c>
      <c r="F34" s="1" t="s">
        <v>27</v>
      </c>
      <c r="G34">
        <f t="shared" si="0"/>
        <v>7.2000122070310226</v>
      </c>
      <c r="H34">
        <f t="shared" si="0"/>
        <v>4.0000610351560226</v>
      </c>
      <c r="I34" s="21">
        <f t="shared" si="1"/>
        <v>8.2365444250832045</v>
      </c>
    </row>
    <row r="35" spans="1:9" x14ac:dyDescent="0.3">
      <c r="A35" s="1">
        <v>23287</v>
      </c>
      <c r="B35" s="1" t="s">
        <v>29</v>
      </c>
      <c r="C35" s="1" t="s">
        <v>13</v>
      </c>
      <c r="D35" s="1">
        <v>758.40002441406205</v>
      </c>
      <c r="E35" s="1">
        <v>447.39999389648398</v>
      </c>
      <c r="F35" s="1" t="s">
        <v>27</v>
      </c>
      <c r="G35">
        <f t="shared" si="0"/>
        <v>8.7999877929689774</v>
      </c>
      <c r="H35">
        <f t="shared" si="0"/>
        <v>4.7999267578129547</v>
      </c>
      <c r="I35" s="21">
        <f t="shared" si="1"/>
        <v>10.023925480407952</v>
      </c>
    </row>
    <row r="36" spans="1:9" x14ac:dyDescent="0.3">
      <c r="A36" s="1">
        <v>23307</v>
      </c>
      <c r="B36" s="1" t="s">
        <v>29</v>
      </c>
      <c r="C36" s="1" t="s">
        <v>13</v>
      </c>
      <c r="D36" s="1">
        <v>746.40002441406205</v>
      </c>
      <c r="E36" s="1">
        <v>452.20001220703102</v>
      </c>
      <c r="F36" s="1" t="s">
        <v>27</v>
      </c>
      <c r="G36">
        <f t="shared" si="0"/>
        <v>12</v>
      </c>
      <c r="H36">
        <f t="shared" si="0"/>
        <v>4.8000183105470455</v>
      </c>
      <c r="I36" s="21">
        <f t="shared" si="1"/>
        <v>12.924402337500444</v>
      </c>
    </row>
    <row r="37" spans="1:9" x14ac:dyDescent="0.3">
      <c r="A37" s="1">
        <v>23322</v>
      </c>
      <c r="B37" s="1" t="s">
        <v>29</v>
      </c>
      <c r="C37" s="1" t="s">
        <v>13</v>
      </c>
      <c r="D37" s="1">
        <v>733.60003662109295</v>
      </c>
      <c r="E37" s="1">
        <v>456.20001220703102</v>
      </c>
      <c r="F37" s="1" t="s">
        <v>27</v>
      </c>
      <c r="G37">
        <f t="shared" si="0"/>
        <v>12.799987792969091</v>
      </c>
      <c r="H37">
        <f t="shared" si="0"/>
        <v>4</v>
      </c>
      <c r="I37" s="21">
        <f t="shared" si="1"/>
        <v>13.410432040026068</v>
      </c>
    </row>
    <row r="38" spans="1:9" x14ac:dyDescent="0.3">
      <c r="A38" s="1">
        <v>23339</v>
      </c>
      <c r="B38" s="1" t="s">
        <v>29</v>
      </c>
      <c r="C38" s="1" t="s">
        <v>13</v>
      </c>
      <c r="D38" s="1">
        <v>724</v>
      </c>
      <c r="E38" s="1">
        <v>458.60006713867102</v>
      </c>
      <c r="F38" s="1" t="s">
        <v>27</v>
      </c>
      <c r="G38">
        <f t="shared" si="0"/>
        <v>9.6000366210929542</v>
      </c>
      <c r="H38">
        <f t="shared" si="0"/>
        <v>2.4000549316399997</v>
      </c>
      <c r="I38" s="21">
        <f t="shared" si="1"/>
        <v>9.8955023521403565</v>
      </c>
    </row>
    <row r="39" spans="1:9" x14ac:dyDescent="0.3">
      <c r="A39" s="1">
        <v>23357</v>
      </c>
      <c r="B39" s="1" t="s">
        <v>29</v>
      </c>
      <c r="C39" s="1" t="s">
        <v>13</v>
      </c>
      <c r="D39" s="1">
        <v>712</v>
      </c>
      <c r="E39" s="1">
        <v>460.20001220703102</v>
      </c>
      <c r="F39" s="1" t="s">
        <v>27</v>
      </c>
      <c r="G39">
        <f t="shared" si="0"/>
        <v>12</v>
      </c>
      <c r="H39">
        <f t="shared" si="0"/>
        <v>1.5999450683600003</v>
      </c>
      <c r="I39" s="21">
        <f t="shared" si="1"/>
        <v>12.106189500489799</v>
      </c>
    </row>
    <row r="40" spans="1:9" x14ac:dyDescent="0.3">
      <c r="A40" s="1">
        <v>23367</v>
      </c>
      <c r="B40" s="1" t="s">
        <v>29</v>
      </c>
      <c r="C40" s="1" t="s">
        <v>13</v>
      </c>
      <c r="D40" s="1">
        <v>704.79998779296795</v>
      </c>
      <c r="E40" s="1">
        <v>462.60006713867102</v>
      </c>
      <c r="F40" s="1" t="s">
        <v>27</v>
      </c>
      <c r="G40">
        <f t="shared" si="0"/>
        <v>7.2000122070320458</v>
      </c>
      <c r="H40">
        <f t="shared" si="0"/>
        <v>2.4000549316399997</v>
      </c>
      <c r="I40" s="21">
        <f t="shared" si="1"/>
        <v>7.5894953360747222</v>
      </c>
    </row>
    <row r="41" spans="1:9" x14ac:dyDescent="0.3">
      <c r="A41" s="1">
        <v>23387</v>
      </c>
      <c r="B41" s="1" t="s">
        <v>29</v>
      </c>
      <c r="C41" s="1" t="s">
        <v>13</v>
      </c>
      <c r="D41" s="1">
        <v>696</v>
      </c>
      <c r="E41" s="1">
        <v>465</v>
      </c>
      <c r="F41" s="1" t="s">
        <v>27</v>
      </c>
      <c r="G41">
        <f t="shared" si="0"/>
        <v>8.7999877929679542</v>
      </c>
      <c r="H41">
        <f t="shared" si="0"/>
        <v>2.3999328613289777</v>
      </c>
      <c r="I41" s="21">
        <f t="shared" si="1"/>
        <v>9.1213739587450142</v>
      </c>
    </row>
    <row r="42" spans="1:9" x14ac:dyDescent="0.3">
      <c r="A42" s="1">
        <v>23403</v>
      </c>
      <c r="B42" s="1" t="s">
        <v>29</v>
      </c>
      <c r="C42" s="1" t="s">
        <v>13</v>
      </c>
      <c r="D42" s="1">
        <v>691.20001220703102</v>
      </c>
      <c r="E42" s="1">
        <v>465</v>
      </c>
      <c r="F42" s="1" t="s">
        <v>27</v>
      </c>
      <c r="G42">
        <f t="shared" si="0"/>
        <v>4.7999877929689774</v>
      </c>
      <c r="H42">
        <f t="shared" si="0"/>
        <v>0</v>
      </c>
      <c r="I42" s="21">
        <f t="shared" si="1"/>
        <v>4.7999877929689774</v>
      </c>
    </row>
    <row r="43" spans="1:9" x14ac:dyDescent="0.3">
      <c r="A43" s="1">
        <v>23422</v>
      </c>
      <c r="B43" s="1" t="s">
        <v>29</v>
      </c>
      <c r="C43" s="1" t="s">
        <v>13</v>
      </c>
      <c r="D43" s="1">
        <v>688.79998779296795</v>
      </c>
      <c r="E43" s="1">
        <v>465.80001831054602</v>
      </c>
      <c r="F43" s="1" t="s">
        <v>27</v>
      </c>
      <c r="G43">
        <f t="shared" si="0"/>
        <v>2.4000244140630684</v>
      </c>
      <c r="H43">
        <f t="shared" si="0"/>
        <v>0.80001831054602235</v>
      </c>
      <c r="I43" s="21">
        <f t="shared" si="1"/>
        <v>2.5298510796700437</v>
      </c>
    </row>
    <row r="44" spans="1:9" x14ac:dyDescent="0.3">
      <c r="A44" s="1">
        <v>23438</v>
      </c>
      <c r="B44" s="1" t="s">
        <v>29</v>
      </c>
      <c r="C44" s="1" t="s">
        <v>13</v>
      </c>
      <c r="D44" s="1">
        <v>687.20001220703102</v>
      </c>
      <c r="E44" s="1">
        <v>465.80001831054602</v>
      </c>
      <c r="F44" s="1" t="s">
        <v>27</v>
      </c>
      <c r="G44">
        <f t="shared" si="0"/>
        <v>1.5999755859369316</v>
      </c>
      <c r="H44">
        <f t="shared" si="0"/>
        <v>0</v>
      </c>
      <c r="I44" s="21">
        <f t="shared" si="1"/>
        <v>1.5999755859369316</v>
      </c>
    </row>
    <row r="45" spans="1:9" x14ac:dyDescent="0.3">
      <c r="A45" s="1">
        <v>23456</v>
      </c>
      <c r="B45" s="1" t="s">
        <v>29</v>
      </c>
      <c r="C45" s="1" t="s">
        <v>13</v>
      </c>
      <c r="D45" s="1">
        <v>684.79998779296795</v>
      </c>
      <c r="E45" s="1">
        <v>465.80001831054602</v>
      </c>
      <c r="F45" s="1" t="s">
        <v>27</v>
      </c>
      <c r="G45">
        <f t="shared" si="0"/>
        <v>2.4000244140630684</v>
      </c>
      <c r="H45">
        <f t="shared" si="0"/>
        <v>0</v>
      </c>
      <c r="I45" s="21">
        <f t="shared" si="1"/>
        <v>2.4000244140630684</v>
      </c>
    </row>
    <row r="46" spans="1:9" x14ac:dyDescent="0.3">
      <c r="A46" s="1">
        <v>23467</v>
      </c>
      <c r="B46" s="1" t="s">
        <v>29</v>
      </c>
      <c r="C46" s="1" t="s">
        <v>13</v>
      </c>
      <c r="D46" s="1">
        <v>683.20001220703102</v>
      </c>
      <c r="E46" s="1">
        <v>465.80001831054602</v>
      </c>
      <c r="F46" s="1" t="s">
        <v>27</v>
      </c>
      <c r="G46">
        <f t="shared" si="0"/>
        <v>1.5999755859369316</v>
      </c>
      <c r="H46">
        <f t="shared" si="0"/>
        <v>0</v>
      </c>
      <c r="I46" s="21">
        <f t="shared" si="1"/>
        <v>1.5999755859369316</v>
      </c>
    </row>
    <row r="47" spans="1:9" x14ac:dyDescent="0.3">
      <c r="A47" s="1">
        <v>23487</v>
      </c>
      <c r="B47" s="1" t="s">
        <v>29</v>
      </c>
      <c r="C47" s="1" t="s">
        <v>13</v>
      </c>
      <c r="D47" s="1">
        <v>680</v>
      </c>
      <c r="E47" s="1">
        <v>465.80001831054602</v>
      </c>
      <c r="F47" s="1" t="s">
        <v>27</v>
      </c>
      <c r="G47">
        <f t="shared" si="0"/>
        <v>3.2000122070310226</v>
      </c>
      <c r="H47">
        <f t="shared" si="0"/>
        <v>0</v>
      </c>
      <c r="I47" s="21">
        <f t="shared" si="1"/>
        <v>3.2000122070310226</v>
      </c>
    </row>
    <row r="48" spans="1:9" x14ac:dyDescent="0.3">
      <c r="A48" s="1">
        <v>23503</v>
      </c>
      <c r="B48" s="1" t="s">
        <v>29</v>
      </c>
      <c r="C48" s="1" t="s">
        <v>13</v>
      </c>
      <c r="D48" s="1">
        <v>678.40002441406205</v>
      </c>
      <c r="E48" s="1">
        <v>465.80001831054602</v>
      </c>
      <c r="F48" s="1" t="s">
        <v>27</v>
      </c>
      <c r="G48">
        <f t="shared" si="0"/>
        <v>1.5999755859379547</v>
      </c>
      <c r="H48">
        <f t="shared" si="0"/>
        <v>0</v>
      </c>
      <c r="I48" s="21">
        <f t="shared" si="1"/>
        <v>1.5999755859379547</v>
      </c>
    </row>
    <row r="49" spans="1:9" x14ac:dyDescent="0.3">
      <c r="A49" s="1">
        <v>23522</v>
      </c>
      <c r="B49" s="1" t="s">
        <v>29</v>
      </c>
      <c r="C49" s="1" t="s">
        <v>13</v>
      </c>
      <c r="D49" s="1">
        <v>676</v>
      </c>
      <c r="E49" s="1">
        <v>465.80001831054602</v>
      </c>
      <c r="F49" s="1" t="s">
        <v>27</v>
      </c>
      <c r="G49">
        <f t="shared" si="0"/>
        <v>2.4000244140620453</v>
      </c>
      <c r="H49">
        <f t="shared" si="0"/>
        <v>0</v>
      </c>
      <c r="I49" s="21">
        <f t="shared" si="1"/>
        <v>2.4000244140620453</v>
      </c>
    </row>
    <row r="50" spans="1:9" x14ac:dyDescent="0.3">
      <c r="A50" s="1">
        <v>23532</v>
      </c>
      <c r="B50" s="1" t="s">
        <v>29</v>
      </c>
      <c r="C50" s="1" t="s">
        <v>13</v>
      </c>
      <c r="D50" s="1">
        <v>674.40002441406205</v>
      </c>
      <c r="E50" s="1">
        <v>465.80001831054602</v>
      </c>
      <c r="F50" s="1" t="s">
        <v>27</v>
      </c>
      <c r="G50">
        <f t="shared" si="0"/>
        <v>1.5999755859379547</v>
      </c>
      <c r="H50">
        <f t="shared" si="0"/>
        <v>0</v>
      </c>
      <c r="I50" s="21">
        <f t="shared" si="1"/>
        <v>1.5999755859379547</v>
      </c>
    </row>
    <row r="51" spans="1:9" x14ac:dyDescent="0.3">
      <c r="A51" s="1">
        <v>23556</v>
      </c>
      <c r="B51" s="1" t="s">
        <v>29</v>
      </c>
      <c r="C51" s="1" t="s">
        <v>13</v>
      </c>
      <c r="D51" s="1">
        <v>671.20001220703102</v>
      </c>
      <c r="E51" s="1">
        <v>465.80001831054602</v>
      </c>
      <c r="F51" s="1" t="s">
        <v>27</v>
      </c>
      <c r="G51">
        <f t="shared" si="0"/>
        <v>3.2000122070310226</v>
      </c>
      <c r="H51">
        <f t="shared" si="0"/>
        <v>0</v>
      </c>
      <c r="I51" s="21">
        <f t="shared" si="1"/>
        <v>3.2000122070310226</v>
      </c>
    </row>
    <row r="52" spans="1:9" x14ac:dyDescent="0.3">
      <c r="A52" s="1">
        <v>23565</v>
      </c>
      <c r="B52" s="1" t="s">
        <v>29</v>
      </c>
      <c r="C52" s="1" t="s">
        <v>13</v>
      </c>
      <c r="D52" s="1">
        <v>669.60003662109295</v>
      </c>
      <c r="E52" s="1">
        <v>467.39999389648398</v>
      </c>
      <c r="F52" s="1" t="s">
        <v>27</v>
      </c>
      <c r="G52">
        <f t="shared" si="0"/>
        <v>1.5999755859380684</v>
      </c>
      <c r="H52">
        <f t="shared" si="0"/>
        <v>1.5999755859379547</v>
      </c>
      <c r="I52" s="21">
        <f t="shared" si="1"/>
        <v>2.2627071730993755</v>
      </c>
    </row>
    <row r="53" spans="1:9" x14ac:dyDescent="0.3">
      <c r="A53" s="1">
        <v>23587</v>
      </c>
      <c r="B53" s="1" t="s">
        <v>29</v>
      </c>
      <c r="C53" s="1" t="s">
        <v>13</v>
      </c>
      <c r="D53" s="1">
        <v>666.40002441406205</v>
      </c>
      <c r="E53" s="1">
        <v>467.39999389648398</v>
      </c>
      <c r="F53" s="1" t="s">
        <v>27</v>
      </c>
      <c r="G53">
        <f t="shared" si="0"/>
        <v>3.2000122070309089</v>
      </c>
      <c r="H53">
        <f t="shared" si="0"/>
        <v>0</v>
      </c>
      <c r="I53" s="21">
        <f t="shared" si="1"/>
        <v>3.2000122070309089</v>
      </c>
    </row>
    <row r="54" spans="1:9" x14ac:dyDescent="0.3">
      <c r="A54" s="1">
        <v>23603</v>
      </c>
      <c r="B54" s="1" t="s">
        <v>29</v>
      </c>
      <c r="C54" s="1" t="s">
        <v>13</v>
      </c>
      <c r="D54" s="1">
        <v>662.40002441406205</v>
      </c>
      <c r="E54" s="1">
        <v>467.39999389648398</v>
      </c>
      <c r="F54" s="1" t="s">
        <v>27</v>
      </c>
      <c r="G54">
        <f t="shared" si="0"/>
        <v>4</v>
      </c>
      <c r="H54">
        <f t="shared" si="0"/>
        <v>0</v>
      </c>
      <c r="I54" s="21">
        <f t="shared" si="1"/>
        <v>4</v>
      </c>
    </row>
    <row r="55" spans="1:9" x14ac:dyDescent="0.3">
      <c r="A55" s="1">
        <v>23622</v>
      </c>
      <c r="B55" s="1" t="s">
        <v>29</v>
      </c>
      <c r="C55" s="1" t="s">
        <v>13</v>
      </c>
      <c r="D55" s="1">
        <v>658.40002441406205</v>
      </c>
      <c r="E55" s="1">
        <v>469</v>
      </c>
      <c r="F55" s="1" t="s">
        <v>27</v>
      </c>
      <c r="G55">
        <f t="shared" si="0"/>
        <v>4</v>
      </c>
      <c r="H55">
        <f t="shared" si="0"/>
        <v>1.6000061035160229</v>
      </c>
      <c r="I55" s="21">
        <f t="shared" si="1"/>
        <v>4.3081341125002739</v>
      </c>
    </row>
    <row r="56" spans="1:9" x14ac:dyDescent="0.3">
      <c r="A56" s="1">
        <v>23638</v>
      </c>
      <c r="B56" s="1" t="s">
        <v>29</v>
      </c>
      <c r="C56" s="1" t="s">
        <v>13</v>
      </c>
      <c r="D56" s="1">
        <v>654.40002441406205</v>
      </c>
      <c r="E56" s="1">
        <v>470.60006713867102</v>
      </c>
      <c r="F56" s="1" t="s">
        <v>27</v>
      </c>
      <c r="G56">
        <f t="shared" si="0"/>
        <v>4</v>
      </c>
      <c r="H56">
        <f t="shared" si="0"/>
        <v>1.6000671386710223</v>
      </c>
      <c r="I56" s="21">
        <f t="shared" si="1"/>
        <v>4.3081567808350325</v>
      </c>
    </row>
    <row r="57" spans="1:9" x14ac:dyDescent="0.3">
      <c r="A57" s="1">
        <v>23657</v>
      </c>
      <c r="B57" s="1" t="s">
        <v>29</v>
      </c>
      <c r="C57" s="1" t="s">
        <v>13</v>
      </c>
      <c r="D57" s="1">
        <v>648.79998779296795</v>
      </c>
      <c r="E57" s="1">
        <v>472.20001220703102</v>
      </c>
      <c r="F57" s="1" t="s">
        <v>27</v>
      </c>
      <c r="G57">
        <f t="shared" si="0"/>
        <v>5.6000366210940911</v>
      </c>
      <c r="H57">
        <f t="shared" si="0"/>
        <v>1.5999450683600003</v>
      </c>
      <c r="I57" s="21">
        <f t="shared" si="1"/>
        <v>5.8241080329407016</v>
      </c>
    </row>
    <row r="58" spans="1:9" x14ac:dyDescent="0.3">
      <c r="A58" s="1">
        <v>23672</v>
      </c>
      <c r="B58" s="1" t="s">
        <v>29</v>
      </c>
      <c r="C58" s="1" t="s">
        <v>13</v>
      </c>
      <c r="D58" s="1">
        <v>645.60003662109295</v>
      </c>
      <c r="E58" s="1">
        <v>473.80001831054602</v>
      </c>
      <c r="F58" s="1" t="s">
        <v>27</v>
      </c>
      <c r="G58">
        <f t="shared" si="0"/>
        <v>3.199951171875</v>
      </c>
      <c r="H58">
        <f t="shared" si="0"/>
        <v>1.6000061035149997</v>
      </c>
      <c r="I58" s="21">
        <f t="shared" si="1"/>
        <v>3.5776678204759924</v>
      </c>
    </row>
    <row r="59" spans="1:9" x14ac:dyDescent="0.3">
      <c r="A59" s="1">
        <v>23683</v>
      </c>
      <c r="B59" s="1" t="s">
        <v>29</v>
      </c>
      <c r="C59" s="1" t="s">
        <v>13</v>
      </c>
      <c r="D59" s="1">
        <v>643.20001220703102</v>
      </c>
      <c r="E59" s="1">
        <v>474.60006713867102</v>
      </c>
      <c r="F59" s="1" t="s">
        <v>27</v>
      </c>
      <c r="G59">
        <f t="shared" si="0"/>
        <v>2.4000244140619316</v>
      </c>
      <c r="H59">
        <f t="shared" si="0"/>
        <v>0.800048828125</v>
      </c>
      <c r="I59" s="21">
        <f t="shared" si="1"/>
        <v>2.5298607304508884</v>
      </c>
    </row>
    <row r="60" spans="1:9" x14ac:dyDescent="0.3">
      <c r="A60" s="1">
        <v>23702</v>
      </c>
      <c r="B60" s="1" t="s">
        <v>29</v>
      </c>
      <c r="C60" s="1" t="s">
        <v>13</v>
      </c>
      <c r="D60" s="1">
        <v>640.79998779296795</v>
      </c>
      <c r="E60" s="1">
        <v>475.39999389648398</v>
      </c>
      <c r="F60" s="1" t="s">
        <v>27</v>
      </c>
      <c r="G60">
        <f t="shared" si="0"/>
        <v>2.4000244140630684</v>
      </c>
      <c r="H60">
        <f t="shared" si="0"/>
        <v>0.79992675781295475</v>
      </c>
      <c r="I60" s="21">
        <f t="shared" si="1"/>
        <v>2.5298221293134269</v>
      </c>
    </row>
    <row r="61" spans="1:9" x14ac:dyDescent="0.3">
      <c r="A61" s="1">
        <v>23717</v>
      </c>
      <c r="B61" s="1" t="s">
        <v>29</v>
      </c>
      <c r="C61" s="1" t="s">
        <v>13</v>
      </c>
      <c r="D61" s="1">
        <v>638.40002441406205</v>
      </c>
      <c r="E61" s="1">
        <v>475.39999389648398</v>
      </c>
      <c r="F61" s="1" t="s">
        <v>27</v>
      </c>
      <c r="G61">
        <f t="shared" si="0"/>
        <v>2.3999633789059089</v>
      </c>
      <c r="H61">
        <f t="shared" si="0"/>
        <v>0</v>
      </c>
      <c r="I61" s="21">
        <f t="shared" si="1"/>
        <v>2.3999633789059089</v>
      </c>
    </row>
    <row r="62" spans="1:9" x14ac:dyDescent="0.3">
      <c r="A62" s="1">
        <v>23736</v>
      </c>
      <c r="B62" s="1" t="s">
        <v>29</v>
      </c>
      <c r="C62" s="1" t="s">
        <v>13</v>
      </c>
      <c r="D62" s="1">
        <v>635.20001220703102</v>
      </c>
      <c r="E62" s="1">
        <v>475.39999389648398</v>
      </c>
      <c r="F62" s="1" t="s">
        <v>27</v>
      </c>
      <c r="G62">
        <f t="shared" si="0"/>
        <v>3.2000122070310226</v>
      </c>
      <c r="H62">
        <f t="shared" si="0"/>
        <v>0</v>
      </c>
      <c r="I62" s="21">
        <f t="shared" si="1"/>
        <v>3.2000122070310226</v>
      </c>
    </row>
    <row r="63" spans="1:9" x14ac:dyDescent="0.3">
      <c r="A63" s="1">
        <v>23757</v>
      </c>
      <c r="B63" s="1" t="s">
        <v>29</v>
      </c>
      <c r="C63" s="1" t="s">
        <v>13</v>
      </c>
      <c r="D63" s="1">
        <v>632.79998779296795</v>
      </c>
      <c r="E63" s="1">
        <v>475.39999389648398</v>
      </c>
      <c r="F63" s="1" t="s">
        <v>27</v>
      </c>
      <c r="G63">
        <f t="shared" si="0"/>
        <v>2.4000244140630684</v>
      </c>
      <c r="H63">
        <f t="shared" si="0"/>
        <v>0</v>
      </c>
      <c r="I63" s="21">
        <f t="shared" si="1"/>
        <v>2.4000244140630684</v>
      </c>
    </row>
    <row r="64" spans="1:9" x14ac:dyDescent="0.3">
      <c r="A64" s="1">
        <v>23773</v>
      </c>
      <c r="B64" s="1" t="s">
        <v>29</v>
      </c>
      <c r="C64" s="1" t="s">
        <v>13</v>
      </c>
      <c r="D64" s="1">
        <v>630.40002441406205</v>
      </c>
      <c r="E64" s="1">
        <v>475.39999389648398</v>
      </c>
      <c r="F64" s="1" t="s">
        <v>27</v>
      </c>
      <c r="G64">
        <f t="shared" si="0"/>
        <v>2.3999633789059089</v>
      </c>
      <c r="H64">
        <f t="shared" si="0"/>
        <v>0</v>
      </c>
      <c r="I64" s="21">
        <f t="shared" si="1"/>
        <v>2.3999633789059089</v>
      </c>
    </row>
    <row r="65" spans="1:9" x14ac:dyDescent="0.3">
      <c r="A65" s="1">
        <v>23782</v>
      </c>
      <c r="B65" s="1" t="s">
        <v>29</v>
      </c>
      <c r="C65" s="1" t="s">
        <v>13</v>
      </c>
      <c r="D65" s="1">
        <v>629.60003662109295</v>
      </c>
      <c r="E65" s="1">
        <v>475.39999389648398</v>
      </c>
      <c r="F65" s="1" t="s">
        <v>27</v>
      </c>
      <c r="G65">
        <f t="shared" si="0"/>
        <v>0.79998779296909106</v>
      </c>
      <c r="H65">
        <f t="shared" si="0"/>
        <v>0</v>
      </c>
      <c r="I65" s="21">
        <f t="shared" si="1"/>
        <v>0.79998779296909106</v>
      </c>
    </row>
    <row r="66" spans="1:9" x14ac:dyDescent="0.3">
      <c r="A66" s="1">
        <v>23802</v>
      </c>
      <c r="B66" s="1" t="s">
        <v>29</v>
      </c>
      <c r="C66" s="1" t="s">
        <v>13</v>
      </c>
      <c r="D66" s="1">
        <v>627.20001220703102</v>
      </c>
      <c r="E66" s="1">
        <v>475.39999389648398</v>
      </c>
      <c r="F66" s="1" t="s">
        <v>27</v>
      </c>
      <c r="G66">
        <f t="shared" si="0"/>
        <v>2.4000244140619316</v>
      </c>
      <c r="H66">
        <f t="shared" si="0"/>
        <v>0</v>
      </c>
      <c r="I66" s="21">
        <f t="shared" si="1"/>
        <v>2.4000244140619316</v>
      </c>
    </row>
    <row r="67" spans="1:9" x14ac:dyDescent="0.3">
      <c r="A67" s="1">
        <v>23816</v>
      </c>
      <c r="B67" s="1" t="s">
        <v>29</v>
      </c>
      <c r="C67" s="1" t="s">
        <v>13</v>
      </c>
      <c r="D67" s="1">
        <v>625.60003662109295</v>
      </c>
      <c r="E67" s="1">
        <v>475.39999389648398</v>
      </c>
      <c r="F67" s="1" t="s">
        <v>27</v>
      </c>
      <c r="G67">
        <f t="shared" si="0"/>
        <v>1.5999755859380684</v>
      </c>
      <c r="H67">
        <f t="shared" si="0"/>
        <v>0</v>
      </c>
      <c r="I67" s="21">
        <f t="shared" si="1"/>
        <v>1.5999755859380684</v>
      </c>
    </row>
    <row r="68" spans="1:9" x14ac:dyDescent="0.3">
      <c r="A68" s="1">
        <v>23837</v>
      </c>
      <c r="B68" s="1" t="s">
        <v>29</v>
      </c>
      <c r="C68" s="1" t="s">
        <v>13</v>
      </c>
      <c r="D68" s="1">
        <v>623.20001220703102</v>
      </c>
      <c r="E68" s="1">
        <v>475.39999389648398</v>
      </c>
      <c r="F68" s="1" t="s">
        <v>27</v>
      </c>
      <c r="G68">
        <f t="shared" ref="G68:H119" si="2">ABS(D68-D67)</f>
        <v>2.4000244140619316</v>
      </c>
      <c r="H68">
        <f t="shared" si="2"/>
        <v>0</v>
      </c>
      <c r="I68" s="21">
        <f t="shared" ref="I68:I131" si="3">SQRT(G68^2+H68^2)</f>
        <v>2.4000244140619316</v>
      </c>
    </row>
    <row r="69" spans="1:9" x14ac:dyDescent="0.3">
      <c r="A69" s="1">
        <v>23854</v>
      </c>
      <c r="B69" s="1" t="s">
        <v>29</v>
      </c>
      <c r="C69" s="1" t="s">
        <v>13</v>
      </c>
      <c r="D69" s="1">
        <v>620.79998779296795</v>
      </c>
      <c r="E69" s="1">
        <v>475.39999389648398</v>
      </c>
      <c r="F69" s="1" t="s">
        <v>27</v>
      </c>
      <c r="G69">
        <f t="shared" si="2"/>
        <v>2.4000244140630684</v>
      </c>
      <c r="H69">
        <f t="shared" si="2"/>
        <v>0</v>
      </c>
      <c r="I69" s="21">
        <f t="shared" si="3"/>
        <v>2.4000244140630684</v>
      </c>
    </row>
    <row r="70" spans="1:9" x14ac:dyDescent="0.3">
      <c r="A70" s="1">
        <v>23870</v>
      </c>
      <c r="B70" s="1" t="s">
        <v>29</v>
      </c>
      <c r="C70" s="1" t="s">
        <v>13</v>
      </c>
      <c r="D70" s="1">
        <v>619.20001220703102</v>
      </c>
      <c r="E70" s="1">
        <v>474.60006713867102</v>
      </c>
      <c r="F70" s="1" t="s">
        <v>27</v>
      </c>
      <c r="G70">
        <f t="shared" si="2"/>
        <v>1.5999755859369316</v>
      </c>
      <c r="H70">
        <f t="shared" si="2"/>
        <v>0.79992675781295475</v>
      </c>
      <c r="I70" s="21">
        <f t="shared" si="3"/>
        <v>1.7887997913291953</v>
      </c>
    </row>
    <row r="71" spans="1:9" x14ac:dyDescent="0.3">
      <c r="A71" s="1">
        <v>23888</v>
      </c>
      <c r="B71" s="1" t="s">
        <v>29</v>
      </c>
      <c r="C71" s="1" t="s">
        <v>13</v>
      </c>
      <c r="D71" s="1">
        <v>617.60003662109295</v>
      </c>
      <c r="E71" s="1">
        <v>474.60006713867102</v>
      </c>
      <c r="F71" s="1" t="s">
        <v>27</v>
      </c>
      <c r="G71">
        <f t="shared" si="2"/>
        <v>1.5999755859380684</v>
      </c>
      <c r="H71">
        <f t="shared" si="2"/>
        <v>0</v>
      </c>
      <c r="I71" s="21">
        <f t="shared" si="3"/>
        <v>1.5999755859380684</v>
      </c>
    </row>
    <row r="72" spans="1:9" x14ac:dyDescent="0.3">
      <c r="A72" s="1">
        <v>23897</v>
      </c>
      <c r="B72" s="1" t="s">
        <v>29</v>
      </c>
      <c r="C72" s="1" t="s">
        <v>13</v>
      </c>
      <c r="D72" s="1">
        <v>616.79998779296795</v>
      </c>
      <c r="E72" s="1">
        <v>473.80001831054602</v>
      </c>
      <c r="F72" s="1" t="s">
        <v>27</v>
      </c>
      <c r="G72">
        <f t="shared" si="2"/>
        <v>0.800048828125</v>
      </c>
      <c r="H72">
        <f t="shared" si="2"/>
        <v>0.800048828125</v>
      </c>
      <c r="I72" s="21">
        <f t="shared" si="3"/>
        <v>1.1314399032950764</v>
      </c>
    </row>
    <row r="73" spans="1:9" x14ac:dyDescent="0.3">
      <c r="A73" s="1">
        <v>23923</v>
      </c>
      <c r="B73" s="1" t="s">
        <v>29</v>
      </c>
      <c r="C73" s="1" t="s">
        <v>13</v>
      </c>
      <c r="D73" s="1">
        <v>616</v>
      </c>
      <c r="E73" s="1">
        <v>473.80001831054602</v>
      </c>
      <c r="F73" s="1" t="s">
        <v>27</v>
      </c>
      <c r="G73">
        <f t="shared" si="2"/>
        <v>0.79998779296795419</v>
      </c>
      <c r="H73">
        <f t="shared" si="2"/>
        <v>0</v>
      </c>
      <c r="I73" s="21">
        <f t="shared" si="3"/>
        <v>0.79998779296795419</v>
      </c>
    </row>
    <row r="74" spans="1:9" x14ac:dyDescent="0.3">
      <c r="A74" s="1">
        <v>23937</v>
      </c>
      <c r="B74" s="1" t="s">
        <v>29</v>
      </c>
      <c r="C74" s="1" t="s">
        <v>13</v>
      </c>
      <c r="D74" s="1">
        <v>615.20001220703102</v>
      </c>
      <c r="E74" s="1">
        <v>472.20001220703102</v>
      </c>
      <c r="F74" s="1" t="s">
        <v>27</v>
      </c>
      <c r="G74">
        <f t="shared" si="2"/>
        <v>0.79998779296897737</v>
      </c>
      <c r="H74">
        <f t="shared" si="2"/>
        <v>1.6000061035149997</v>
      </c>
      <c r="I74" s="21">
        <f t="shared" si="3"/>
        <v>1.7888543820514367</v>
      </c>
    </row>
    <row r="75" spans="1:9" x14ac:dyDescent="0.3">
      <c r="A75" s="1">
        <v>23953</v>
      </c>
      <c r="B75" s="1" t="s">
        <v>29</v>
      </c>
      <c r="C75" s="1" t="s">
        <v>13</v>
      </c>
      <c r="D75" s="1">
        <v>613.60003662109295</v>
      </c>
      <c r="E75" s="1">
        <v>472.20001220703102</v>
      </c>
      <c r="F75" s="1" t="s">
        <v>27</v>
      </c>
      <c r="G75">
        <f t="shared" si="2"/>
        <v>1.5999755859380684</v>
      </c>
      <c r="H75">
        <f t="shared" si="2"/>
        <v>0</v>
      </c>
      <c r="I75" s="21">
        <f t="shared" si="3"/>
        <v>1.5999755859380684</v>
      </c>
    </row>
    <row r="76" spans="1:9" x14ac:dyDescent="0.3">
      <c r="A76" s="1">
        <v>23972</v>
      </c>
      <c r="B76" s="1" t="s">
        <v>29</v>
      </c>
      <c r="C76" s="1" t="s">
        <v>13</v>
      </c>
      <c r="D76" s="1">
        <v>612</v>
      </c>
      <c r="E76" s="1">
        <v>472.20001220703102</v>
      </c>
      <c r="F76" s="1" t="s">
        <v>27</v>
      </c>
      <c r="G76">
        <f t="shared" si="2"/>
        <v>1.6000366210929542</v>
      </c>
      <c r="H76">
        <f t="shared" si="2"/>
        <v>0</v>
      </c>
      <c r="I76" s="21">
        <f t="shared" si="3"/>
        <v>1.6000366210929542</v>
      </c>
    </row>
    <row r="77" spans="1:9" x14ac:dyDescent="0.3">
      <c r="A77" s="1">
        <v>23988</v>
      </c>
      <c r="B77" s="1" t="s">
        <v>29</v>
      </c>
      <c r="C77" s="1" t="s">
        <v>13</v>
      </c>
      <c r="D77" s="1">
        <v>610.40002441406205</v>
      </c>
      <c r="E77" s="1">
        <v>472.20001220703102</v>
      </c>
      <c r="F77" s="1" t="s">
        <v>27</v>
      </c>
      <c r="G77">
        <f t="shared" si="2"/>
        <v>1.5999755859379547</v>
      </c>
      <c r="H77">
        <f t="shared" si="2"/>
        <v>0</v>
      </c>
      <c r="I77" s="21">
        <f t="shared" si="3"/>
        <v>1.5999755859379547</v>
      </c>
    </row>
    <row r="78" spans="1:9" x14ac:dyDescent="0.3">
      <c r="A78" s="1">
        <v>24007</v>
      </c>
      <c r="B78" s="1" t="s">
        <v>29</v>
      </c>
      <c r="C78" s="1" t="s">
        <v>13</v>
      </c>
      <c r="D78" s="1">
        <v>608.79998779296795</v>
      </c>
      <c r="E78" s="1">
        <v>472.20001220703102</v>
      </c>
      <c r="F78" s="1" t="s">
        <v>27</v>
      </c>
      <c r="G78">
        <f t="shared" si="2"/>
        <v>1.6000366210940911</v>
      </c>
      <c r="H78">
        <f t="shared" si="2"/>
        <v>0</v>
      </c>
      <c r="I78" s="21">
        <f t="shared" si="3"/>
        <v>1.6000366210940911</v>
      </c>
    </row>
    <row r="79" spans="1:9" x14ac:dyDescent="0.3">
      <c r="A79" s="1">
        <v>24017</v>
      </c>
      <c r="B79" s="1" t="s">
        <v>29</v>
      </c>
      <c r="C79" s="1" t="s">
        <v>13</v>
      </c>
      <c r="D79" s="1">
        <v>607.20001220703102</v>
      </c>
      <c r="E79" s="1">
        <v>472.20001220703102</v>
      </c>
      <c r="F79" s="1" t="s">
        <v>27</v>
      </c>
      <c r="G79">
        <f t="shared" si="2"/>
        <v>1.5999755859369316</v>
      </c>
      <c r="H79">
        <f t="shared" si="2"/>
        <v>0</v>
      </c>
      <c r="I79" s="21">
        <f t="shared" si="3"/>
        <v>1.5999755859369316</v>
      </c>
    </row>
    <row r="80" spans="1:9" x14ac:dyDescent="0.3">
      <c r="A80" s="1">
        <v>24040</v>
      </c>
      <c r="B80" s="1" t="s">
        <v>29</v>
      </c>
      <c r="C80" s="1" t="s">
        <v>13</v>
      </c>
      <c r="D80" s="1">
        <v>604.79998779296795</v>
      </c>
      <c r="E80" s="1">
        <v>472.20001220703102</v>
      </c>
      <c r="F80" s="1" t="s">
        <v>27</v>
      </c>
      <c r="G80">
        <f t="shared" si="2"/>
        <v>2.4000244140630684</v>
      </c>
      <c r="H80">
        <f t="shared" si="2"/>
        <v>0</v>
      </c>
      <c r="I80" s="21">
        <f t="shared" si="3"/>
        <v>2.4000244140630684</v>
      </c>
    </row>
    <row r="81" spans="1:9" x14ac:dyDescent="0.3">
      <c r="A81" s="1">
        <v>24052</v>
      </c>
      <c r="B81" s="1" t="s">
        <v>29</v>
      </c>
      <c r="C81" s="1" t="s">
        <v>13</v>
      </c>
      <c r="D81" s="1">
        <v>603.20001220703102</v>
      </c>
      <c r="E81" s="1">
        <v>472.20001220703102</v>
      </c>
      <c r="F81" s="1" t="s">
        <v>27</v>
      </c>
      <c r="G81">
        <f t="shared" si="2"/>
        <v>1.5999755859369316</v>
      </c>
      <c r="H81">
        <f t="shared" si="2"/>
        <v>0</v>
      </c>
      <c r="I81" s="21">
        <f t="shared" si="3"/>
        <v>1.5999755859369316</v>
      </c>
    </row>
    <row r="82" spans="1:9" x14ac:dyDescent="0.3">
      <c r="A82" s="1">
        <v>24072</v>
      </c>
      <c r="B82" s="1" t="s">
        <v>29</v>
      </c>
      <c r="C82" s="1" t="s">
        <v>13</v>
      </c>
      <c r="D82" s="1">
        <v>601.60003662109295</v>
      </c>
      <c r="E82" s="1">
        <v>472.20001220703102</v>
      </c>
      <c r="F82" s="1" t="s">
        <v>27</v>
      </c>
      <c r="G82">
        <f t="shared" si="2"/>
        <v>1.5999755859380684</v>
      </c>
      <c r="H82">
        <f t="shared" si="2"/>
        <v>0</v>
      </c>
      <c r="I82" s="21">
        <f t="shared" si="3"/>
        <v>1.5999755859380684</v>
      </c>
    </row>
    <row r="83" spans="1:9" x14ac:dyDescent="0.3">
      <c r="A83" s="1">
        <v>24087</v>
      </c>
      <c r="B83" s="1" t="s">
        <v>29</v>
      </c>
      <c r="C83" s="1" t="s">
        <v>13</v>
      </c>
      <c r="D83" s="1">
        <v>600</v>
      </c>
      <c r="E83" s="1">
        <v>472.20001220703102</v>
      </c>
      <c r="F83" s="1" t="s">
        <v>27</v>
      </c>
      <c r="G83">
        <f t="shared" si="2"/>
        <v>1.6000366210929542</v>
      </c>
      <c r="H83">
        <f t="shared" si="2"/>
        <v>0</v>
      </c>
      <c r="I83" s="21">
        <f t="shared" si="3"/>
        <v>1.6000366210929542</v>
      </c>
    </row>
    <row r="84" spans="1:9" x14ac:dyDescent="0.3">
      <c r="A84" s="1">
        <v>24107</v>
      </c>
      <c r="B84" s="1" t="s">
        <v>29</v>
      </c>
      <c r="C84" s="1" t="s">
        <v>13</v>
      </c>
      <c r="D84" s="1">
        <v>597.60003662109295</v>
      </c>
      <c r="E84" s="1">
        <v>472.20001220703102</v>
      </c>
      <c r="F84" s="1" t="s">
        <v>27</v>
      </c>
      <c r="G84">
        <f t="shared" si="2"/>
        <v>2.3999633789070458</v>
      </c>
      <c r="H84">
        <f t="shared" si="2"/>
        <v>0</v>
      </c>
      <c r="I84" s="21">
        <f t="shared" si="3"/>
        <v>2.3999633789070458</v>
      </c>
    </row>
    <row r="85" spans="1:9" x14ac:dyDescent="0.3">
      <c r="A85" s="1">
        <v>24122</v>
      </c>
      <c r="B85" s="1" t="s">
        <v>29</v>
      </c>
      <c r="C85" s="1" t="s">
        <v>13</v>
      </c>
      <c r="D85" s="1">
        <v>595.20001220703102</v>
      </c>
      <c r="E85" s="1">
        <v>472.20001220703102</v>
      </c>
      <c r="F85" s="1" t="s">
        <v>27</v>
      </c>
      <c r="G85">
        <f t="shared" si="2"/>
        <v>2.4000244140619316</v>
      </c>
      <c r="H85">
        <f t="shared" si="2"/>
        <v>0</v>
      </c>
      <c r="I85" s="21">
        <f t="shared" si="3"/>
        <v>2.4000244140619316</v>
      </c>
    </row>
    <row r="86" spans="1:9" x14ac:dyDescent="0.3">
      <c r="A86" s="1">
        <v>24139</v>
      </c>
      <c r="B86" s="1" t="s">
        <v>29</v>
      </c>
      <c r="C86" s="1" t="s">
        <v>13</v>
      </c>
      <c r="D86" s="1">
        <v>593.60003662109295</v>
      </c>
      <c r="E86" s="1">
        <v>472.20001220703102</v>
      </c>
      <c r="F86" s="1" t="s">
        <v>27</v>
      </c>
      <c r="G86">
        <f t="shared" si="2"/>
        <v>1.5999755859380684</v>
      </c>
      <c r="H86">
        <f t="shared" si="2"/>
        <v>0</v>
      </c>
      <c r="I86" s="21">
        <f t="shared" si="3"/>
        <v>1.5999755859380684</v>
      </c>
    </row>
    <row r="87" spans="1:9" x14ac:dyDescent="0.3">
      <c r="A87" s="1">
        <v>24148</v>
      </c>
      <c r="B87" s="1" t="s">
        <v>29</v>
      </c>
      <c r="C87" s="1" t="s">
        <v>13</v>
      </c>
      <c r="D87" s="1">
        <v>592.79998779296795</v>
      </c>
      <c r="E87" s="1">
        <v>472.20001220703102</v>
      </c>
      <c r="F87" s="1" t="s">
        <v>27</v>
      </c>
      <c r="G87">
        <f t="shared" si="2"/>
        <v>0.800048828125</v>
      </c>
      <c r="H87">
        <f t="shared" si="2"/>
        <v>0</v>
      </c>
      <c r="I87" s="21">
        <f t="shared" si="3"/>
        <v>0.800048828125</v>
      </c>
    </row>
    <row r="88" spans="1:9" x14ac:dyDescent="0.3">
      <c r="A88" s="1">
        <v>24166</v>
      </c>
      <c r="B88" s="1" t="s">
        <v>29</v>
      </c>
      <c r="C88" s="1" t="s">
        <v>13</v>
      </c>
      <c r="D88" s="1">
        <v>590.40002441406205</v>
      </c>
      <c r="E88" s="1">
        <v>472.20001220703102</v>
      </c>
      <c r="F88" s="1" t="s">
        <v>27</v>
      </c>
      <c r="G88">
        <f t="shared" si="2"/>
        <v>2.3999633789059089</v>
      </c>
      <c r="H88">
        <f t="shared" si="2"/>
        <v>0</v>
      </c>
      <c r="I88" s="21">
        <f t="shared" si="3"/>
        <v>2.3999633789059089</v>
      </c>
    </row>
    <row r="89" spans="1:9" x14ac:dyDescent="0.3">
      <c r="A89" s="1">
        <v>24184</v>
      </c>
      <c r="B89" s="1" t="s">
        <v>29</v>
      </c>
      <c r="C89" s="1" t="s">
        <v>13</v>
      </c>
      <c r="D89" s="1">
        <v>588</v>
      </c>
      <c r="E89" s="1">
        <v>472.20001220703102</v>
      </c>
      <c r="F89" s="1" t="s">
        <v>27</v>
      </c>
      <c r="G89">
        <f t="shared" si="2"/>
        <v>2.4000244140620453</v>
      </c>
      <c r="H89">
        <f t="shared" si="2"/>
        <v>0</v>
      </c>
      <c r="I89" s="21">
        <f t="shared" si="3"/>
        <v>2.4000244140620453</v>
      </c>
    </row>
    <row r="90" spans="1:9" x14ac:dyDescent="0.3">
      <c r="A90" s="1">
        <v>24202</v>
      </c>
      <c r="B90" s="1" t="s">
        <v>29</v>
      </c>
      <c r="C90" s="1" t="s">
        <v>13</v>
      </c>
      <c r="D90" s="1">
        <v>586.40002441406205</v>
      </c>
      <c r="E90" s="1">
        <v>472.20001220703102</v>
      </c>
      <c r="F90" s="1" t="s">
        <v>27</v>
      </c>
      <c r="G90">
        <f t="shared" si="2"/>
        <v>1.5999755859379547</v>
      </c>
      <c r="H90">
        <f t="shared" si="2"/>
        <v>0</v>
      </c>
      <c r="I90" s="21">
        <f t="shared" si="3"/>
        <v>1.5999755859379547</v>
      </c>
    </row>
    <row r="91" spans="1:9" x14ac:dyDescent="0.3">
      <c r="A91" s="1">
        <v>24220</v>
      </c>
      <c r="B91" s="1" t="s">
        <v>29</v>
      </c>
      <c r="C91" s="1" t="s">
        <v>13</v>
      </c>
      <c r="D91" s="1">
        <v>584</v>
      </c>
      <c r="E91" s="1">
        <v>472.20001220703102</v>
      </c>
      <c r="F91" s="1" t="s">
        <v>27</v>
      </c>
      <c r="G91">
        <f t="shared" si="2"/>
        <v>2.4000244140620453</v>
      </c>
      <c r="H91">
        <f t="shared" si="2"/>
        <v>0</v>
      </c>
      <c r="I91" s="21">
        <f t="shared" si="3"/>
        <v>2.4000244140620453</v>
      </c>
    </row>
    <row r="92" spans="1:9" x14ac:dyDescent="0.3">
      <c r="A92" s="1">
        <v>24238</v>
      </c>
      <c r="B92" s="1" t="s">
        <v>29</v>
      </c>
      <c r="C92" s="1" t="s">
        <v>13</v>
      </c>
      <c r="D92" s="1">
        <v>581.60003662109295</v>
      </c>
      <c r="E92" s="1">
        <v>472.20001220703102</v>
      </c>
      <c r="F92" s="1" t="s">
        <v>27</v>
      </c>
      <c r="G92">
        <f t="shared" si="2"/>
        <v>2.3999633789070458</v>
      </c>
      <c r="H92">
        <f t="shared" si="2"/>
        <v>0</v>
      </c>
      <c r="I92" s="21">
        <f t="shared" si="3"/>
        <v>2.3999633789070458</v>
      </c>
    </row>
    <row r="93" spans="1:9" x14ac:dyDescent="0.3">
      <c r="A93" s="1">
        <v>24256</v>
      </c>
      <c r="B93" s="1" t="s">
        <v>29</v>
      </c>
      <c r="C93" s="1" t="s">
        <v>13</v>
      </c>
      <c r="D93" s="1">
        <v>579.20001220703102</v>
      </c>
      <c r="E93" s="1">
        <v>472.20001220703102</v>
      </c>
      <c r="F93" s="1" t="s">
        <v>27</v>
      </c>
      <c r="G93">
        <f t="shared" si="2"/>
        <v>2.4000244140619316</v>
      </c>
      <c r="H93">
        <f t="shared" si="2"/>
        <v>0</v>
      </c>
      <c r="I93" s="21">
        <f t="shared" si="3"/>
        <v>2.4000244140619316</v>
      </c>
    </row>
    <row r="94" spans="1:9" x14ac:dyDescent="0.3">
      <c r="A94" s="1">
        <v>24265</v>
      </c>
      <c r="B94" s="1" t="s">
        <v>29</v>
      </c>
      <c r="C94" s="1" t="s">
        <v>13</v>
      </c>
      <c r="D94" s="1">
        <v>578.40002441406205</v>
      </c>
      <c r="E94" s="1">
        <v>472.20001220703102</v>
      </c>
      <c r="F94" s="1" t="s">
        <v>27</v>
      </c>
      <c r="G94">
        <f t="shared" si="2"/>
        <v>0.79998779296897737</v>
      </c>
      <c r="H94">
        <f t="shared" si="2"/>
        <v>0</v>
      </c>
      <c r="I94" s="21">
        <f t="shared" si="3"/>
        <v>0.79998779296897737</v>
      </c>
    </row>
    <row r="95" spans="1:9" x14ac:dyDescent="0.3">
      <c r="A95" s="1">
        <v>24283</v>
      </c>
      <c r="B95" s="1" t="s">
        <v>29</v>
      </c>
      <c r="C95" s="1" t="s">
        <v>13</v>
      </c>
      <c r="D95" s="1">
        <v>576</v>
      </c>
      <c r="E95" s="1">
        <v>472.20001220703102</v>
      </c>
      <c r="F95" s="1" t="s">
        <v>27</v>
      </c>
      <c r="G95">
        <f t="shared" si="2"/>
        <v>2.4000244140620453</v>
      </c>
      <c r="H95">
        <f t="shared" si="2"/>
        <v>0</v>
      </c>
      <c r="I95" s="21">
        <f t="shared" si="3"/>
        <v>2.4000244140620453</v>
      </c>
    </row>
    <row r="96" spans="1:9" x14ac:dyDescent="0.3">
      <c r="A96" s="1">
        <v>24302</v>
      </c>
      <c r="B96" s="1" t="s">
        <v>29</v>
      </c>
      <c r="C96" s="1" t="s">
        <v>13</v>
      </c>
      <c r="D96" s="1">
        <v>572.79998779296795</v>
      </c>
      <c r="E96" s="1">
        <v>473</v>
      </c>
      <c r="F96" s="1" t="s">
        <v>27</v>
      </c>
      <c r="G96">
        <f t="shared" si="2"/>
        <v>3.2000122070320458</v>
      </c>
      <c r="H96">
        <f t="shared" si="2"/>
        <v>0.79998779296897737</v>
      </c>
      <c r="I96" s="21">
        <f t="shared" si="3"/>
        <v>3.2984933824480351</v>
      </c>
    </row>
    <row r="97" spans="1:9" x14ac:dyDescent="0.3">
      <c r="A97" s="1">
        <v>24319</v>
      </c>
      <c r="B97" s="1" t="s">
        <v>29</v>
      </c>
      <c r="C97" s="1" t="s">
        <v>13</v>
      </c>
      <c r="D97" s="1">
        <v>571.20001220703102</v>
      </c>
      <c r="E97" s="1">
        <v>473</v>
      </c>
      <c r="F97" s="1" t="s">
        <v>27</v>
      </c>
      <c r="G97">
        <f t="shared" si="2"/>
        <v>1.5999755859369316</v>
      </c>
      <c r="H97">
        <f t="shared" si="2"/>
        <v>0</v>
      </c>
      <c r="I97" s="21">
        <f t="shared" si="3"/>
        <v>1.5999755859369316</v>
      </c>
    </row>
    <row r="98" spans="1:9" x14ac:dyDescent="0.3">
      <c r="A98" s="1">
        <v>24338</v>
      </c>
      <c r="B98" s="1" t="s">
        <v>29</v>
      </c>
      <c r="C98" s="1" t="s">
        <v>13</v>
      </c>
      <c r="D98" s="1">
        <v>568.79998779296795</v>
      </c>
      <c r="E98" s="1">
        <v>473</v>
      </c>
      <c r="F98" s="1" t="s">
        <v>27</v>
      </c>
      <c r="G98">
        <f t="shared" si="2"/>
        <v>2.4000244140630684</v>
      </c>
      <c r="H98">
        <f t="shared" si="2"/>
        <v>0</v>
      </c>
      <c r="I98" s="21">
        <f t="shared" si="3"/>
        <v>2.4000244140630684</v>
      </c>
    </row>
    <row r="99" spans="1:9" x14ac:dyDescent="0.3">
      <c r="A99" s="1">
        <v>24357</v>
      </c>
      <c r="B99" s="1" t="s">
        <v>29</v>
      </c>
      <c r="C99" s="1" t="s">
        <v>13</v>
      </c>
      <c r="D99" s="1">
        <v>565.60003662109295</v>
      </c>
      <c r="E99" s="1">
        <v>473</v>
      </c>
      <c r="F99" s="1" t="s">
        <v>27</v>
      </c>
      <c r="G99">
        <f t="shared" si="2"/>
        <v>3.199951171875</v>
      </c>
      <c r="H99">
        <f t="shared" si="2"/>
        <v>0</v>
      </c>
      <c r="I99" s="21">
        <f t="shared" si="3"/>
        <v>3.199951171875</v>
      </c>
    </row>
    <row r="100" spans="1:9" x14ac:dyDescent="0.3">
      <c r="A100" s="1">
        <v>24367</v>
      </c>
      <c r="B100" s="1" t="s">
        <v>29</v>
      </c>
      <c r="C100" s="1" t="s">
        <v>13</v>
      </c>
      <c r="D100" s="1">
        <v>564.79998779296795</v>
      </c>
      <c r="E100" s="1">
        <v>473</v>
      </c>
      <c r="F100" s="1" t="s">
        <v>27</v>
      </c>
      <c r="G100">
        <f t="shared" si="2"/>
        <v>0.800048828125</v>
      </c>
      <c r="H100">
        <f t="shared" si="2"/>
        <v>0</v>
      </c>
      <c r="I100" s="21">
        <f t="shared" si="3"/>
        <v>0.800048828125</v>
      </c>
    </row>
    <row r="101" spans="1:9" x14ac:dyDescent="0.3">
      <c r="A101" s="1">
        <v>24383</v>
      </c>
      <c r="B101" s="1" t="s">
        <v>29</v>
      </c>
      <c r="C101" s="1" t="s">
        <v>13</v>
      </c>
      <c r="D101" s="1">
        <v>562.40002441406205</v>
      </c>
      <c r="E101" s="1">
        <v>473</v>
      </c>
      <c r="F101" s="1" t="s">
        <v>27</v>
      </c>
      <c r="G101">
        <f t="shared" si="2"/>
        <v>2.3999633789059089</v>
      </c>
      <c r="H101">
        <f t="shared" si="2"/>
        <v>0</v>
      </c>
      <c r="I101" s="21">
        <f t="shared" si="3"/>
        <v>2.3999633789059089</v>
      </c>
    </row>
    <row r="102" spans="1:9" x14ac:dyDescent="0.3">
      <c r="A102" s="1">
        <v>24401</v>
      </c>
      <c r="B102" s="1" t="s">
        <v>29</v>
      </c>
      <c r="C102" s="1" t="s">
        <v>13</v>
      </c>
      <c r="D102" s="1">
        <v>560</v>
      </c>
      <c r="E102" s="1">
        <v>473</v>
      </c>
      <c r="F102" s="1" t="s">
        <v>27</v>
      </c>
      <c r="G102">
        <f t="shared" si="2"/>
        <v>2.4000244140620453</v>
      </c>
      <c r="H102">
        <f t="shared" si="2"/>
        <v>0</v>
      </c>
      <c r="I102" s="21">
        <f t="shared" si="3"/>
        <v>2.4000244140620453</v>
      </c>
    </row>
    <row r="103" spans="1:9" x14ac:dyDescent="0.3">
      <c r="A103" s="1">
        <v>24422</v>
      </c>
      <c r="B103" s="1" t="s">
        <v>29</v>
      </c>
      <c r="C103" s="1" t="s">
        <v>13</v>
      </c>
      <c r="D103" s="1">
        <v>557.60003662109295</v>
      </c>
      <c r="E103" s="1">
        <v>473</v>
      </c>
      <c r="F103" s="1" t="s">
        <v>27</v>
      </c>
      <c r="G103">
        <f t="shared" si="2"/>
        <v>2.3999633789070458</v>
      </c>
      <c r="H103">
        <f t="shared" si="2"/>
        <v>0</v>
      </c>
      <c r="I103" s="21">
        <f t="shared" si="3"/>
        <v>2.3999633789070458</v>
      </c>
    </row>
    <row r="104" spans="1:9" x14ac:dyDescent="0.3">
      <c r="A104" s="1">
        <v>24437</v>
      </c>
      <c r="B104" s="1" t="s">
        <v>29</v>
      </c>
      <c r="C104" s="1" t="s">
        <v>13</v>
      </c>
      <c r="D104" s="1">
        <v>554.40002441406205</v>
      </c>
      <c r="E104" s="1">
        <v>473.80001831054602</v>
      </c>
      <c r="F104" s="1" t="s">
        <v>27</v>
      </c>
      <c r="G104">
        <f t="shared" si="2"/>
        <v>3.2000122070309089</v>
      </c>
      <c r="H104">
        <f t="shared" si="2"/>
        <v>0.80001831054602235</v>
      </c>
      <c r="I104" s="21">
        <f t="shared" si="3"/>
        <v>3.2985007840465554</v>
      </c>
    </row>
    <row r="105" spans="1:9" x14ac:dyDescent="0.3">
      <c r="A105" s="1">
        <v>24457</v>
      </c>
      <c r="B105" s="1" t="s">
        <v>29</v>
      </c>
      <c r="C105" s="1" t="s">
        <v>13</v>
      </c>
      <c r="D105" s="1">
        <v>551.20001220703102</v>
      </c>
      <c r="E105" s="1">
        <v>473.80001831054602</v>
      </c>
      <c r="F105" s="1" t="s">
        <v>27</v>
      </c>
      <c r="G105">
        <f t="shared" si="2"/>
        <v>3.2000122070310226</v>
      </c>
      <c r="H105">
        <f t="shared" si="2"/>
        <v>0</v>
      </c>
      <c r="I105" s="21">
        <f t="shared" si="3"/>
        <v>3.2000122070310226</v>
      </c>
    </row>
    <row r="106" spans="1:9" x14ac:dyDescent="0.3">
      <c r="A106" s="1">
        <v>24472</v>
      </c>
      <c r="B106" s="1" t="s">
        <v>29</v>
      </c>
      <c r="C106" s="1" t="s">
        <v>13</v>
      </c>
      <c r="D106" s="1">
        <v>548</v>
      </c>
      <c r="E106" s="1">
        <v>474.60006713867102</v>
      </c>
      <c r="F106" s="1" t="s">
        <v>27</v>
      </c>
      <c r="G106">
        <f t="shared" si="2"/>
        <v>3.2000122070310226</v>
      </c>
      <c r="H106">
        <f t="shared" si="2"/>
        <v>0.800048828125</v>
      </c>
      <c r="I106" s="21">
        <f t="shared" si="3"/>
        <v>3.2985081859124956</v>
      </c>
    </row>
    <row r="107" spans="1:9" x14ac:dyDescent="0.3">
      <c r="A107" s="1">
        <v>24489</v>
      </c>
      <c r="B107" s="1" t="s">
        <v>29</v>
      </c>
      <c r="C107" s="1" t="s">
        <v>13</v>
      </c>
      <c r="D107" s="1">
        <v>545.60003662109295</v>
      </c>
      <c r="E107" s="1">
        <v>475.39999389648398</v>
      </c>
      <c r="F107" s="1" t="s">
        <v>27</v>
      </c>
      <c r="G107">
        <f t="shared" si="2"/>
        <v>2.3999633789070458</v>
      </c>
      <c r="H107">
        <f t="shared" si="2"/>
        <v>0.79992675781295475</v>
      </c>
      <c r="I107" s="21">
        <f t="shared" si="3"/>
        <v>2.5297642257649366</v>
      </c>
    </row>
    <row r="108" spans="1:9" x14ac:dyDescent="0.3">
      <c r="A108" s="1">
        <v>24507</v>
      </c>
      <c r="B108" s="1" t="s">
        <v>29</v>
      </c>
      <c r="C108" s="1" t="s">
        <v>13</v>
      </c>
      <c r="D108" s="1">
        <v>542.40002441406205</v>
      </c>
      <c r="E108" s="1">
        <v>475.39999389648398</v>
      </c>
      <c r="F108" s="1" t="s">
        <v>27</v>
      </c>
      <c r="G108">
        <f t="shared" si="2"/>
        <v>3.2000122070309089</v>
      </c>
      <c r="H108">
        <f t="shared" si="2"/>
        <v>0</v>
      </c>
      <c r="I108" s="21">
        <f t="shared" si="3"/>
        <v>3.2000122070309089</v>
      </c>
    </row>
    <row r="109" spans="1:9" x14ac:dyDescent="0.3">
      <c r="A109" s="1">
        <v>24517</v>
      </c>
      <c r="B109" s="1" t="s">
        <v>29</v>
      </c>
      <c r="C109" s="1" t="s">
        <v>13</v>
      </c>
      <c r="D109" s="1">
        <v>540</v>
      </c>
      <c r="E109" s="1">
        <v>475.39999389648398</v>
      </c>
      <c r="F109" s="1" t="s">
        <v>27</v>
      </c>
      <c r="G109">
        <f t="shared" si="2"/>
        <v>2.4000244140620453</v>
      </c>
      <c r="H109">
        <f t="shared" si="2"/>
        <v>0</v>
      </c>
      <c r="I109" s="21">
        <f t="shared" si="3"/>
        <v>2.4000244140620453</v>
      </c>
    </row>
    <row r="110" spans="1:9" x14ac:dyDescent="0.3">
      <c r="A110" s="1">
        <v>24537</v>
      </c>
      <c r="B110" s="1" t="s">
        <v>29</v>
      </c>
      <c r="C110" s="1" t="s">
        <v>13</v>
      </c>
      <c r="D110" s="1">
        <v>536.79998779296795</v>
      </c>
      <c r="E110" s="1">
        <v>476.20001220703102</v>
      </c>
      <c r="F110" s="1" t="s">
        <v>27</v>
      </c>
      <c r="G110">
        <f t="shared" si="2"/>
        <v>3.2000122070320458</v>
      </c>
      <c r="H110">
        <f t="shared" si="2"/>
        <v>0.80001831054704553</v>
      </c>
      <c r="I110" s="21">
        <f t="shared" si="3"/>
        <v>3.2985007840479064</v>
      </c>
    </row>
    <row r="111" spans="1:9" x14ac:dyDescent="0.3">
      <c r="A111" s="1">
        <v>24554</v>
      </c>
      <c r="B111" s="1" t="s">
        <v>29</v>
      </c>
      <c r="C111" s="1" t="s">
        <v>13</v>
      </c>
      <c r="D111" s="1">
        <v>533.60003662109295</v>
      </c>
      <c r="E111" s="1">
        <v>477</v>
      </c>
      <c r="F111" s="1" t="s">
        <v>27</v>
      </c>
      <c r="G111">
        <f t="shared" si="2"/>
        <v>3.199951171875</v>
      </c>
      <c r="H111">
        <f t="shared" si="2"/>
        <v>0.79998779296897737</v>
      </c>
      <c r="I111" s="21">
        <f t="shared" si="3"/>
        <v>3.2984341696149646</v>
      </c>
    </row>
    <row r="112" spans="1:9" x14ac:dyDescent="0.3">
      <c r="A112" s="1">
        <v>24572</v>
      </c>
      <c r="B112" s="1" t="s">
        <v>29</v>
      </c>
      <c r="C112" s="1" t="s">
        <v>13</v>
      </c>
      <c r="D112" s="1">
        <v>530.40002441406205</v>
      </c>
      <c r="E112" s="1">
        <v>477</v>
      </c>
      <c r="F112" s="1" t="s">
        <v>27</v>
      </c>
      <c r="G112">
        <f t="shared" si="2"/>
        <v>3.2000122070309089</v>
      </c>
      <c r="H112">
        <f t="shared" si="2"/>
        <v>0</v>
      </c>
      <c r="I112" s="21">
        <f t="shared" si="3"/>
        <v>3.2000122070309089</v>
      </c>
    </row>
    <row r="113" spans="1:9" x14ac:dyDescent="0.3">
      <c r="A113" s="1">
        <v>24588</v>
      </c>
      <c r="B113" s="1" t="s">
        <v>29</v>
      </c>
      <c r="C113" s="1" t="s">
        <v>13</v>
      </c>
      <c r="D113" s="1">
        <v>528</v>
      </c>
      <c r="E113" s="1">
        <v>477</v>
      </c>
      <c r="F113" s="1" t="s">
        <v>27</v>
      </c>
      <c r="G113">
        <f t="shared" si="2"/>
        <v>2.4000244140620453</v>
      </c>
      <c r="H113">
        <f t="shared" si="2"/>
        <v>0</v>
      </c>
      <c r="I113" s="21">
        <f t="shared" si="3"/>
        <v>2.4000244140620453</v>
      </c>
    </row>
    <row r="114" spans="1:9" x14ac:dyDescent="0.3">
      <c r="A114" s="1">
        <v>24606</v>
      </c>
      <c r="B114" s="1" t="s">
        <v>29</v>
      </c>
      <c r="C114" s="1" t="s">
        <v>13</v>
      </c>
      <c r="D114" s="1">
        <v>525.60003662109295</v>
      </c>
      <c r="E114" s="1">
        <v>477</v>
      </c>
      <c r="F114" s="1" t="s">
        <v>27</v>
      </c>
      <c r="G114">
        <f t="shared" si="2"/>
        <v>2.3999633789070458</v>
      </c>
      <c r="H114">
        <f t="shared" si="2"/>
        <v>0</v>
      </c>
      <c r="I114" s="21">
        <f t="shared" si="3"/>
        <v>2.3999633789070458</v>
      </c>
    </row>
    <row r="115" spans="1:9" x14ac:dyDescent="0.3">
      <c r="A115" s="1">
        <v>24623</v>
      </c>
      <c r="B115" s="1" t="s">
        <v>29</v>
      </c>
      <c r="C115" s="1" t="s">
        <v>13</v>
      </c>
      <c r="D115" s="1">
        <v>522.40002441406205</v>
      </c>
      <c r="E115" s="1">
        <v>477</v>
      </c>
      <c r="F115" s="1" t="s">
        <v>27</v>
      </c>
      <c r="G115">
        <f t="shared" si="2"/>
        <v>3.2000122070309089</v>
      </c>
      <c r="H115">
        <f t="shared" si="2"/>
        <v>0</v>
      </c>
      <c r="I115" s="21">
        <f t="shared" si="3"/>
        <v>3.2000122070309089</v>
      </c>
    </row>
    <row r="116" spans="1:9" x14ac:dyDescent="0.3">
      <c r="A116" s="1">
        <v>24637</v>
      </c>
      <c r="B116" s="1" t="s">
        <v>29</v>
      </c>
      <c r="C116" s="1" t="s">
        <v>13</v>
      </c>
      <c r="D116" s="1">
        <v>520.79998779296795</v>
      </c>
      <c r="E116" s="1">
        <v>477</v>
      </c>
      <c r="F116" s="1" t="s">
        <v>27</v>
      </c>
      <c r="G116">
        <f t="shared" si="2"/>
        <v>1.6000366210940911</v>
      </c>
      <c r="H116">
        <f t="shared" si="2"/>
        <v>0</v>
      </c>
      <c r="I116" s="21">
        <f t="shared" si="3"/>
        <v>1.6000366210940911</v>
      </c>
    </row>
    <row r="117" spans="1:9" x14ac:dyDescent="0.3">
      <c r="A117" s="1">
        <v>24651</v>
      </c>
      <c r="B117" s="1" t="s">
        <v>29</v>
      </c>
      <c r="C117" s="1" t="s">
        <v>13</v>
      </c>
      <c r="D117" s="1">
        <v>518.40002441406205</v>
      </c>
      <c r="E117" s="1">
        <v>477</v>
      </c>
      <c r="F117" s="1" t="s">
        <v>27</v>
      </c>
      <c r="G117">
        <f t="shared" si="2"/>
        <v>2.3999633789059089</v>
      </c>
      <c r="H117">
        <f t="shared" si="2"/>
        <v>0</v>
      </c>
      <c r="I117" s="21">
        <f t="shared" si="3"/>
        <v>2.3999633789059089</v>
      </c>
    </row>
    <row r="118" spans="1:9" x14ac:dyDescent="0.3">
      <c r="A118" s="1">
        <v>24668</v>
      </c>
      <c r="B118" s="1" t="s">
        <v>29</v>
      </c>
      <c r="C118" s="1" t="s">
        <v>13</v>
      </c>
      <c r="D118" s="1">
        <v>516</v>
      </c>
      <c r="E118" s="1">
        <v>477</v>
      </c>
      <c r="F118" s="1" t="s">
        <v>27</v>
      </c>
      <c r="G118">
        <f t="shared" si="2"/>
        <v>2.4000244140620453</v>
      </c>
      <c r="H118">
        <f t="shared" si="2"/>
        <v>0</v>
      </c>
      <c r="I118" s="21">
        <f t="shared" si="3"/>
        <v>2.4000244140620453</v>
      </c>
    </row>
    <row r="119" spans="1:9" x14ac:dyDescent="0.3">
      <c r="A119" s="1">
        <v>24688</v>
      </c>
      <c r="B119" s="1" t="s">
        <v>29</v>
      </c>
      <c r="C119" s="1" t="s">
        <v>13</v>
      </c>
      <c r="D119" s="1">
        <v>512.79998779296795</v>
      </c>
      <c r="E119" s="1">
        <v>477</v>
      </c>
      <c r="F119" s="1" t="s">
        <v>27</v>
      </c>
      <c r="G119">
        <f t="shared" si="2"/>
        <v>3.2000122070320458</v>
      </c>
      <c r="H119">
        <f t="shared" si="2"/>
        <v>0</v>
      </c>
      <c r="I119" s="21">
        <f t="shared" si="3"/>
        <v>3.2000122070320458</v>
      </c>
    </row>
    <row r="120" spans="1:9" x14ac:dyDescent="0.3">
      <c r="A120" s="1">
        <v>24697</v>
      </c>
      <c r="B120" s="1" t="s">
        <v>29</v>
      </c>
      <c r="C120" s="1" t="s">
        <v>13</v>
      </c>
      <c r="D120" s="1">
        <v>512</v>
      </c>
      <c r="E120" s="1">
        <v>477</v>
      </c>
      <c r="F120" s="1" t="s">
        <v>27</v>
      </c>
      <c r="G120">
        <f t="shared" ref="G120:H157" si="4">ABS(D120-D119)</f>
        <v>0.79998779296795419</v>
      </c>
      <c r="H120">
        <f t="shared" si="4"/>
        <v>0</v>
      </c>
      <c r="I120" s="21">
        <f t="shared" si="3"/>
        <v>0.79998779296795419</v>
      </c>
    </row>
    <row r="121" spans="1:9" x14ac:dyDescent="0.3">
      <c r="A121" s="1">
        <v>24717</v>
      </c>
      <c r="B121" s="1" t="s">
        <v>29</v>
      </c>
      <c r="C121" s="1" t="s">
        <v>13</v>
      </c>
      <c r="D121" s="1">
        <v>509.600006103515</v>
      </c>
      <c r="E121" s="1">
        <v>477</v>
      </c>
      <c r="F121" s="1" t="s">
        <v>27</v>
      </c>
      <c r="G121">
        <f t="shared" si="4"/>
        <v>2.3999938964850003</v>
      </c>
      <c r="H121">
        <f t="shared" si="4"/>
        <v>0</v>
      </c>
      <c r="I121" s="21">
        <f t="shared" si="3"/>
        <v>2.3999938964850003</v>
      </c>
    </row>
    <row r="122" spans="1:9" x14ac:dyDescent="0.3">
      <c r="A122" s="1">
        <v>24733</v>
      </c>
      <c r="B122" s="1" t="s">
        <v>29</v>
      </c>
      <c r="C122" s="1" t="s">
        <v>13</v>
      </c>
      <c r="D122" s="1">
        <v>507.20001220703102</v>
      </c>
      <c r="E122" s="1">
        <v>477</v>
      </c>
      <c r="F122" s="1" t="s">
        <v>27</v>
      </c>
      <c r="G122">
        <f t="shared" si="4"/>
        <v>2.3999938964839771</v>
      </c>
      <c r="H122">
        <f t="shared" si="4"/>
        <v>0</v>
      </c>
      <c r="I122" s="21">
        <f t="shared" si="3"/>
        <v>2.3999938964839771</v>
      </c>
    </row>
    <row r="123" spans="1:9" x14ac:dyDescent="0.3">
      <c r="A123" s="1">
        <v>24752</v>
      </c>
      <c r="B123" s="1" t="s">
        <v>29</v>
      </c>
      <c r="C123" s="1" t="s">
        <v>13</v>
      </c>
      <c r="D123" s="1">
        <v>505.600006103515</v>
      </c>
      <c r="E123" s="1">
        <v>477</v>
      </c>
      <c r="F123" s="1" t="s">
        <v>27</v>
      </c>
      <c r="G123">
        <f t="shared" si="4"/>
        <v>1.6000061035160229</v>
      </c>
      <c r="H123">
        <f t="shared" si="4"/>
        <v>0</v>
      </c>
      <c r="I123" s="21">
        <f t="shared" si="3"/>
        <v>1.6000061035160229</v>
      </c>
    </row>
    <row r="124" spans="1:9" x14ac:dyDescent="0.3">
      <c r="A124" s="1">
        <v>24769</v>
      </c>
      <c r="B124" s="1" t="s">
        <v>29</v>
      </c>
      <c r="C124" s="1" t="s">
        <v>13</v>
      </c>
      <c r="D124" s="1">
        <v>503.20001220703102</v>
      </c>
      <c r="E124" s="1">
        <v>477</v>
      </c>
      <c r="F124" s="1" t="s">
        <v>27</v>
      </c>
      <c r="G124">
        <f t="shared" si="4"/>
        <v>2.3999938964839771</v>
      </c>
      <c r="H124">
        <f t="shared" si="4"/>
        <v>0</v>
      </c>
      <c r="I124" s="21">
        <f t="shared" si="3"/>
        <v>2.3999938964839771</v>
      </c>
    </row>
    <row r="125" spans="1:9" x14ac:dyDescent="0.3">
      <c r="A125" s="1">
        <v>24787</v>
      </c>
      <c r="B125" s="1" t="s">
        <v>29</v>
      </c>
      <c r="C125" s="1" t="s">
        <v>13</v>
      </c>
      <c r="D125" s="1">
        <v>500.80001831054602</v>
      </c>
      <c r="E125" s="1">
        <v>477</v>
      </c>
      <c r="F125" s="1" t="s">
        <v>27</v>
      </c>
      <c r="G125">
        <f t="shared" si="4"/>
        <v>2.3999938964850003</v>
      </c>
      <c r="H125">
        <f t="shared" si="4"/>
        <v>0</v>
      </c>
      <c r="I125" s="21">
        <f t="shared" si="3"/>
        <v>2.3999938964850003</v>
      </c>
    </row>
    <row r="126" spans="1:9" x14ac:dyDescent="0.3">
      <c r="A126" s="1">
        <v>24797</v>
      </c>
      <c r="B126" s="1" t="s">
        <v>29</v>
      </c>
      <c r="C126" s="1" t="s">
        <v>13</v>
      </c>
      <c r="D126" s="1">
        <v>500</v>
      </c>
      <c r="E126" s="1">
        <v>477</v>
      </c>
      <c r="F126" s="1" t="s">
        <v>27</v>
      </c>
      <c r="G126">
        <f t="shared" si="4"/>
        <v>0.80001831054602235</v>
      </c>
      <c r="H126">
        <f t="shared" si="4"/>
        <v>0</v>
      </c>
      <c r="I126" s="21">
        <f t="shared" si="3"/>
        <v>0.80001831054602235</v>
      </c>
    </row>
    <row r="127" spans="1:9" x14ac:dyDescent="0.3">
      <c r="A127" s="1">
        <v>24823</v>
      </c>
      <c r="B127" s="1" t="s">
        <v>29</v>
      </c>
      <c r="C127" s="1" t="s">
        <v>13</v>
      </c>
      <c r="D127" s="1">
        <v>496.80001831054602</v>
      </c>
      <c r="E127" s="1">
        <v>477</v>
      </c>
      <c r="F127" s="1" t="s">
        <v>27</v>
      </c>
      <c r="G127">
        <f t="shared" si="4"/>
        <v>3.1999816894539777</v>
      </c>
      <c r="H127">
        <f t="shared" si="4"/>
        <v>0</v>
      </c>
      <c r="I127" s="21">
        <f t="shared" si="3"/>
        <v>3.1999816894539777</v>
      </c>
    </row>
    <row r="128" spans="1:9" x14ac:dyDescent="0.3">
      <c r="A128" s="1">
        <v>24839</v>
      </c>
      <c r="B128" s="1" t="s">
        <v>29</v>
      </c>
      <c r="C128" s="1" t="s">
        <v>13</v>
      </c>
      <c r="D128" s="1">
        <v>495.20001220703102</v>
      </c>
      <c r="E128" s="1">
        <v>477</v>
      </c>
      <c r="F128" s="1" t="s">
        <v>27</v>
      </c>
      <c r="G128">
        <f t="shared" si="4"/>
        <v>1.6000061035149997</v>
      </c>
      <c r="H128">
        <f t="shared" si="4"/>
        <v>0</v>
      </c>
      <c r="I128" s="21">
        <f t="shared" si="3"/>
        <v>1.6000061035149997</v>
      </c>
    </row>
    <row r="129" spans="1:9" x14ac:dyDescent="0.3">
      <c r="A129" s="1">
        <v>24857</v>
      </c>
      <c r="B129" s="1" t="s">
        <v>29</v>
      </c>
      <c r="C129" s="1" t="s">
        <v>13</v>
      </c>
      <c r="D129" s="1">
        <v>492.80001831054602</v>
      </c>
      <c r="E129" s="1">
        <v>477</v>
      </c>
      <c r="F129" s="1" t="s">
        <v>27</v>
      </c>
      <c r="G129">
        <f t="shared" si="4"/>
        <v>2.3999938964850003</v>
      </c>
      <c r="H129">
        <f t="shared" si="4"/>
        <v>0</v>
      </c>
      <c r="I129" s="21">
        <f t="shared" si="3"/>
        <v>2.3999938964850003</v>
      </c>
    </row>
    <row r="130" spans="1:9" x14ac:dyDescent="0.3">
      <c r="A130" s="1">
        <v>24868</v>
      </c>
      <c r="B130" s="1" t="s">
        <v>29</v>
      </c>
      <c r="C130" s="1" t="s">
        <v>13</v>
      </c>
      <c r="D130" s="1">
        <v>491.20001220703102</v>
      </c>
      <c r="E130" s="1">
        <v>477</v>
      </c>
      <c r="F130" s="1" t="s">
        <v>27</v>
      </c>
      <c r="G130">
        <f t="shared" si="4"/>
        <v>1.6000061035149997</v>
      </c>
      <c r="H130">
        <f t="shared" si="4"/>
        <v>0</v>
      </c>
      <c r="I130" s="21">
        <f t="shared" si="3"/>
        <v>1.6000061035149997</v>
      </c>
    </row>
    <row r="131" spans="1:9" x14ac:dyDescent="0.3">
      <c r="A131" s="1">
        <v>24884</v>
      </c>
      <c r="B131" s="1" t="s">
        <v>29</v>
      </c>
      <c r="C131" s="1" t="s">
        <v>13</v>
      </c>
      <c r="D131" s="1">
        <v>489.600006103515</v>
      </c>
      <c r="E131" s="1">
        <v>477</v>
      </c>
      <c r="F131" s="1" t="s">
        <v>27</v>
      </c>
      <c r="G131">
        <f t="shared" si="4"/>
        <v>1.6000061035160229</v>
      </c>
      <c r="H131">
        <f t="shared" si="4"/>
        <v>0</v>
      </c>
      <c r="I131" s="21">
        <f t="shared" si="3"/>
        <v>1.6000061035160229</v>
      </c>
    </row>
    <row r="132" spans="1:9" x14ac:dyDescent="0.3">
      <c r="A132" s="1">
        <v>24902</v>
      </c>
      <c r="B132" s="1" t="s">
        <v>29</v>
      </c>
      <c r="C132" s="1" t="s">
        <v>13</v>
      </c>
      <c r="D132" s="1">
        <v>487.20001220703102</v>
      </c>
      <c r="E132" s="1">
        <v>477</v>
      </c>
      <c r="F132" s="1" t="s">
        <v>27</v>
      </c>
      <c r="G132">
        <f t="shared" si="4"/>
        <v>2.3999938964839771</v>
      </c>
      <c r="H132">
        <f t="shared" si="4"/>
        <v>0</v>
      </c>
      <c r="I132" s="21">
        <f t="shared" ref="I132:I195" si="5">SQRT(G132^2+H132^2)</f>
        <v>2.3999938964839771</v>
      </c>
    </row>
    <row r="133" spans="1:9" x14ac:dyDescent="0.3">
      <c r="A133" s="1">
        <v>24922</v>
      </c>
      <c r="B133" s="1" t="s">
        <v>29</v>
      </c>
      <c r="C133" s="1" t="s">
        <v>13</v>
      </c>
      <c r="D133" s="1">
        <v>484.80001831054602</v>
      </c>
      <c r="E133" s="1">
        <v>477</v>
      </c>
      <c r="F133" s="1" t="s">
        <v>27</v>
      </c>
      <c r="G133">
        <f t="shared" si="4"/>
        <v>2.3999938964850003</v>
      </c>
      <c r="H133">
        <f t="shared" si="4"/>
        <v>0</v>
      </c>
      <c r="I133" s="21">
        <f t="shared" si="5"/>
        <v>2.3999938964850003</v>
      </c>
    </row>
    <row r="134" spans="1:9" x14ac:dyDescent="0.3">
      <c r="A134" s="1">
        <v>24938</v>
      </c>
      <c r="B134" s="1" t="s">
        <v>29</v>
      </c>
      <c r="C134" s="1" t="s">
        <v>13</v>
      </c>
      <c r="D134" s="1">
        <v>483.20001220703102</v>
      </c>
      <c r="E134" s="1">
        <v>477</v>
      </c>
      <c r="F134" s="1" t="s">
        <v>27</v>
      </c>
      <c r="G134">
        <f t="shared" si="4"/>
        <v>1.6000061035149997</v>
      </c>
      <c r="H134">
        <f t="shared" si="4"/>
        <v>0</v>
      </c>
      <c r="I134" s="21">
        <f t="shared" si="5"/>
        <v>1.6000061035149997</v>
      </c>
    </row>
    <row r="135" spans="1:9" x14ac:dyDescent="0.3">
      <c r="A135" s="1">
        <v>24955</v>
      </c>
      <c r="B135" s="1" t="s">
        <v>29</v>
      </c>
      <c r="C135" s="1" t="s">
        <v>13</v>
      </c>
      <c r="D135" s="1">
        <v>480.80001831054602</v>
      </c>
      <c r="E135" s="1">
        <v>477</v>
      </c>
      <c r="F135" s="1" t="s">
        <v>27</v>
      </c>
      <c r="G135">
        <f t="shared" si="4"/>
        <v>2.3999938964850003</v>
      </c>
      <c r="H135">
        <f t="shared" si="4"/>
        <v>0</v>
      </c>
      <c r="I135" s="21">
        <f t="shared" si="5"/>
        <v>2.3999938964850003</v>
      </c>
    </row>
    <row r="136" spans="1:9" x14ac:dyDescent="0.3">
      <c r="A136" s="1">
        <v>24967</v>
      </c>
      <c r="B136" s="1" t="s">
        <v>29</v>
      </c>
      <c r="C136" s="1" t="s">
        <v>13</v>
      </c>
      <c r="D136" s="1">
        <v>479.20001220703102</v>
      </c>
      <c r="E136" s="1">
        <v>477</v>
      </c>
      <c r="F136" s="1" t="s">
        <v>27</v>
      </c>
      <c r="G136">
        <f t="shared" si="4"/>
        <v>1.6000061035149997</v>
      </c>
      <c r="H136">
        <f t="shared" si="4"/>
        <v>0</v>
      </c>
      <c r="I136" s="21">
        <f t="shared" si="5"/>
        <v>1.6000061035149997</v>
      </c>
    </row>
    <row r="137" spans="1:9" x14ac:dyDescent="0.3">
      <c r="A137" s="1">
        <v>24982</v>
      </c>
      <c r="B137" s="1" t="s">
        <v>29</v>
      </c>
      <c r="C137" s="1" t="s">
        <v>13</v>
      </c>
      <c r="D137" s="1">
        <v>477.600006103515</v>
      </c>
      <c r="E137" s="1">
        <v>477</v>
      </c>
      <c r="F137" s="1" t="s">
        <v>27</v>
      </c>
      <c r="G137">
        <f t="shared" si="4"/>
        <v>1.6000061035160229</v>
      </c>
      <c r="H137">
        <f t="shared" si="4"/>
        <v>0</v>
      </c>
      <c r="I137" s="21">
        <f t="shared" si="5"/>
        <v>1.6000061035160229</v>
      </c>
    </row>
    <row r="138" spans="1:9" x14ac:dyDescent="0.3">
      <c r="A138" s="1">
        <v>25000</v>
      </c>
      <c r="B138" s="1" t="s">
        <v>29</v>
      </c>
      <c r="C138" s="1" t="s">
        <v>13</v>
      </c>
      <c r="D138" s="1">
        <v>475.20001220703102</v>
      </c>
      <c r="E138" s="1">
        <v>477</v>
      </c>
      <c r="F138" s="1" t="s">
        <v>27</v>
      </c>
      <c r="G138">
        <f t="shared" si="4"/>
        <v>2.3999938964839771</v>
      </c>
      <c r="H138">
        <f t="shared" si="4"/>
        <v>0</v>
      </c>
      <c r="I138" s="21">
        <f t="shared" si="5"/>
        <v>2.3999938964839771</v>
      </c>
    </row>
    <row r="139" spans="1:9" x14ac:dyDescent="0.3">
      <c r="A139" s="1">
        <v>25022</v>
      </c>
      <c r="B139" s="1" t="s">
        <v>29</v>
      </c>
      <c r="C139" s="1" t="s">
        <v>13</v>
      </c>
      <c r="D139" s="1">
        <v>472.80001831054602</v>
      </c>
      <c r="E139" s="1">
        <v>477</v>
      </c>
      <c r="F139" s="1" t="s">
        <v>27</v>
      </c>
      <c r="G139">
        <f t="shared" si="4"/>
        <v>2.3999938964850003</v>
      </c>
      <c r="H139">
        <f t="shared" si="4"/>
        <v>0</v>
      </c>
      <c r="I139" s="21">
        <f t="shared" si="5"/>
        <v>2.3999938964850003</v>
      </c>
    </row>
    <row r="140" spans="1:9" x14ac:dyDescent="0.3">
      <c r="A140" s="1">
        <v>25036</v>
      </c>
      <c r="B140" s="1" t="s">
        <v>29</v>
      </c>
      <c r="C140" s="1" t="s">
        <v>13</v>
      </c>
      <c r="D140" s="1">
        <v>471.20001220703102</v>
      </c>
      <c r="E140" s="1">
        <v>477</v>
      </c>
      <c r="F140" s="1" t="s">
        <v>27</v>
      </c>
      <c r="G140">
        <f t="shared" si="4"/>
        <v>1.6000061035149997</v>
      </c>
      <c r="H140">
        <f t="shared" si="4"/>
        <v>0</v>
      </c>
      <c r="I140" s="21">
        <f t="shared" si="5"/>
        <v>1.6000061035149997</v>
      </c>
    </row>
    <row r="141" spans="1:9" x14ac:dyDescent="0.3">
      <c r="A141" s="1">
        <v>25054</v>
      </c>
      <c r="B141" s="1" t="s">
        <v>29</v>
      </c>
      <c r="C141" s="1" t="s">
        <v>13</v>
      </c>
      <c r="D141" s="1">
        <v>468.80001831054602</v>
      </c>
      <c r="E141" s="1">
        <v>477</v>
      </c>
      <c r="F141" s="1" t="s">
        <v>27</v>
      </c>
      <c r="G141">
        <f t="shared" si="4"/>
        <v>2.3999938964850003</v>
      </c>
      <c r="H141">
        <f t="shared" si="4"/>
        <v>0</v>
      </c>
      <c r="I141" s="21">
        <f t="shared" si="5"/>
        <v>2.3999938964850003</v>
      </c>
    </row>
    <row r="142" spans="1:9" x14ac:dyDescent="0.3">
      <c r="A142" s="1">
        <v>25072</v>
      </c>
      <c r="B142" s="1" t="s">
        <v>29</v>
      </c>
      <c r="C142" s="1" t="s">
        <v>13</v>
      </c>
      <c r="D142" s="1">
        <v>466.39999389648398</v>
      </c>
      <c r="E142" s="1">
        <v>477</v>
      </c>
      <c r="F142" s="1" t="s">
        <v>27</v>
      </c>
      <c r="G142">
        <f t="shared" si="4"/>
        <v>2.4000244140620453</v>
      </c>
      <c r="H142">
        <f t="shared" si="4"/>
        <v>0</v>
      </c>
      <c r="I142" s="21">
        <f t="shared" si="5"/>
        <v>2.4000244140620453</v>
      </c>
    </row>
    <row r="143" spans="1:9" x14ac:dyDescent="0.3">
      <c r="A143" s="1">
        <v>25090</v>
      </c>
      <c r="B143" s="1" t="s">
        <v>29</v>
      </c>
      <c r="C143" s="1" t="s">
        <v>13</v>
      </c>
      <c r="D143" s="1">
        <v>464.80001831054602</v>
      </c>
      <c r="E143" s="1">
        <v>477.80001831054602</v>
      </c>
      <c r="F143" s="1" t="s">
        <v>27</v>
      </c>
      <c r="G143">
        <f t="shared" si="4"/>
        <v>1.5999755859379547</v>
      </c>
      <c r="H143">
        <f t="shared" si="4"/>
        <v>0.80001831054602235</v>
      </c>
      <c r="I143" s="21">
        <f t="shared" si="5"/>
        <v>1.7888407343322696</v>
      </c>
    </row>
    <row r="144" spans="1:9" x14ac:dyDescent="0.3">
      <c r="A144" s="1">
        <v>25099</v>
      </c>
      <c r="B144" s="1" t="s">
        <v>29</v>
      </c>
      <c r="C144" s="1" t="s">
        <v>13</v>
      </c>
      <c r="D144" s="1">
        <v>463.20001220703102</v>
      </c>
      <c r="E144" s="1">
        <v>477.80001831054602</v>
      </c>
      <c r="F144" s="1" t="s">
        <v>27</v>
      </c>
      <c r="G144">
        <f t="shared" si="4"/>
        <v>1.6000061035149997</v>
      </c>
      <c r="H144">
        <f t="shared" si="4"/>
        <v>0</v>
      </c>
      <c r="I144" s="21">
        <f t="shared" si="5"/>
        <v>1.6000061035149997</v>
      </c>
    </row>
    <row r="145" spans="1:9" x14ac:dyDescent="0.3">
      <c r="A145" s="1">
        <v>25118</v>
      </c>
      <c r="B145" s="1" t="s">
        <v>29</v>
      </c>
      <c r="C145" s="1" t="s">
        <v>13</v>
      </c>
      <c r="D145" s="1">
        <v>460.80001831054602</v>
      </c>
      <c r="E145" s="1">
        <v>477.80001831054602</v>
      </c>
      <c r="F145" s="1" t="s">
        <v>27</v>
      </c>
      <c r="G145">
        <f t="shared" si="4"/>
        <v>2.3999938964850003</v>
      </c>
      <c r="H145">
        <f t="shared" si="4"/>
        <v>0</v>
      </c>
      <c r="I145" s="21">
        <f t="shared" si="5"/>
        <v>2.3999938964850003</v>
      </c>
    </row>
    <row r="146" spans="1:9" x14ac:dyDescent="0.3">
      <c r="A146" s="1">
        <v>25135</v>
      </c>
      <c r="B146" s="1" t="s">
        <v>29</v>
      </c>
      <c r="C146" s="1" t="s">
        <v>13</v>
      </c>
      <c r="D146" s="1">
        <v>459.20001220703102</v>
      </c>
      <c r="E146" s="1">
        <v>477.80001831054602</v>
      </c>
      <c r="F146" s="1" t="s">
        <v>27</v>
      </c>
      <c r="G146">
        <f t="shared" si="4"/>
        <v>1.6000061035149997</v>
      </c>
      <c r="H146">
        <f t="shared" si="4"/>
        <v>0</v>
      </c>
      <c r="I146" s="21">
        <f t="shared" si="5"/>
        <v>1.6000061035149997</v>
      </c>
    </row>
    <row r="147" spans="1:9" x14ac:dyDescent="0.3">
      <c r="A147" s="1">
        <v>25153</v>
      </c>
      <c r="B147" s="1" t="s">
        <v>29</v>
      </c>
      <c r="C147" s="1" t="s">
        <v>13</v>
      </c>
      <c r="D147" s="1">
        <v>456.80001831054602</v>
      </c>
      <c r="E147" s="1">
        <v>477.80001831054602</v>
      </c>
      <c r="F147" s="1" t="s">
        <v>27</v>
      </c>
      <c r="G147">
        <f t="shared" si="4"/>
        <v>2.3999938964850003</v>
      </c>
      <c r="H147">
        <f t="shared" si="4"/>
        <v>0</v>
      </c>
      <c r="I147" s="21">
        <f t="shared" si="5"/>
        <v>2.3999938964850003</v>
      </c>
    </row>
    <row r="148" spans="1:9" x14ac:dyDescent="0.3">
      <c r="A148" s="1">
        <v>25172</v>
      </c>
      <c r="B148" s="1" t="s">
        <v>29</v>
      </c>
      <c r="C148" s="1" t="s">
        <v>13</v>
      </c>
      <c r="D148" s="1">
        <v>454.39999389648398</v>
      </c>
      <c r="E148" s="1">
        <v>477.80001831054602</v>
      </c>
      <c r="F148" s="1" t="s">
        <v>27</v>
      </c>
      <c r="G148">
        <f t="shared" si="4"/>
        <v>2.4000244140620453</v>
      </c>
      <c r="H148">
        <f t="shared" si="4"/>
        <v>0</v>
      </c>
      <c r="I148" s="21">
        <f t="shared" si="5"/>
        <v>2.4000244140620453</v>
      </c>
    </row>
    <row r="149" spans="1:9" x14ac:dyDescent="0.3">
      <c r="A149" s="1">
        <v>25189</v>
      </c>
      <c r="B149" s="1" t="s">
        <v>29</v>
      </c>
      <c r="C149" s="1" t="s">
        <v>13</v>
      </c>
      <c r="D149" s="1">
        <v>452.80001831054602</v>
      </c>
      <c r="E149" s="1">
        <v>477.80001831054602</v>
      </c>
      <c r="F149" s="1" t="s">
        <v>27</v>
      </c>
      <c r="G149">
        <f t="shared" si="4"/>
        <v>1.5999755859379547</v>
      </c>
      <c r="H149">
        <f t="shared" si="4"/>
        <v>0</v>
      </c>
      <c r="I149" s="21">
        <f t="shared" si="5"/>
        <v>1.5999755859379547</v>
      </c>
    </row>
    <row r="150" spans="1:9" x14ac:dyDescent="0.3">
      <c r="A150" s="1">
        <v>25206</v>
      </c>
      <c r="B150" s="1" t="s">
        <v>29</v>
      </c>
      <c r="C150" s="1" t="s">
        <v>13</v>
      </c>
      <c r="D150" s="1">
        <v>450.39999389648398</v>
      </c>
      <c r="E150" s="1">
        <v>477.80001831054602</v>
      </c>
      <c r="F150" s="1" t="s">
        <v>27</v>
      </c>
      <c r="G150">
        <f t="shared" si="4"/>
        <v>2.4000244140620453</v>
      </c>
      <c r="H150">
        <f t="shared" si="4"/>
        <v>0</v>
      </c>
      <c r="I150" s="21">
        <f t="shared" si="5"/>
        <v>2.4000244140620453</v>
      </c>
    </row>
    <row r="151" spans="1:9" x14ac:dyDescent="0.3">
      <c r="A151" s="1">
        <v>25217</v>
      </c>
      <c r="B151" s="1" t="s">
        <v>29</v>
      </c>
      <c r="C151" s="1" t="s">
        <v>13</v>
      </c>
      <c r="D151" s="1">
        <v>448.80001831054602</v>
      </c>
      <c r="E151" s="1">
        <v>477.80001831054602</v>
      </c>
      <c r="F151" s="1" t="s">
        <v>27</v>
      </c>
      <c r="G151">
        <f t="shared" si="4"/>
        <v>1.5999755859379547</v>
      </c>
      <c r="H151">
        <f t="shared" si="4"/>
        <v>0</v>
      </c>
      <c r="I151" s="21">
        <f t="shared" si="5"/>
        <v>1.5999755859379547</v>
      </c>
    </row>
    <row r="152" spans="1:9" x14ac:dyDescent="0.3">
      <c r="A152" s="1">
        <v>25237</v>
      </c>
      <c r="B152" s="1" t="s">
        <v>29</v>
      </c>
      <c r="C152" s="1" t="s">
        <v>13</v>
      </c>
      <c r="D152" s="1">
        <v>446.39999389648398</v>
      </c>
      <c r="E152" s="1">
        <v>477.80001831054602</v>
      </c>
      <c r="F152" s="1" t="s">
        <v>27</v>
      </c>
      <c r="G152">
        <f t="shared" si="4"/>
        <v>2.4000244140620453</v>
      </c>
      <c r="H152">
        <f t="shared" si="4"/>
        <v>0</v>
      </c>
      <c r="I152" s="21">
        <f t="shared" si="5"/>
        <v>2.4000244140620453</v>
      </c>
    </row>
    <row r="153" spans="1:9" x14ac:dyDescent="0.3">
      <c r="A153" s="1">
        <v>25251</v>
      </c>
      <c r="B153" s="1" t="s">
        <v>29</v>
      </c>
      <c r="C153" s="1" t="s">
        <v>13</v>
      </c>
      <c r="D153" s="1">
        <v>444.80001831054602</v>
      </c>
      <c r="E153" s="1">
        <v>477.80001831054602</v>
      </c>
      <c r="F153" s="1" t="s">
        <v>27</v>
      </c>
      <c r="G153">
        <f t="shared" si="4"/>
        <v>1.5999755859379547</v>
      </c>
      <c r="H153">
        <f t="shared" si="4"/>
        <v>0</v>
      </c>
      <c r="I153" s="21">
        <f t="shared" si="5"/>
        <v>1.5999755859379547</v>
      </c>
    </row>
    <row r="154" spans="1:9" x14ac:dyDescent="0.3">
      <c r="A154" s="1">
        <v>25273</v>
      </c>
      <c r="B154" s="1" t="s">
        <v>29</v>
      </c>
      <c r="C154" s="1" t="s">
        <v>13</v>
      </c>
      <c r="D154" s="1">
        <v>442.39999389648398</v>
      </c>
      <c r="E154" s="1">
        <v>477.80001831054602</v>
      </c>
      <c r="F154" s="1" t="s">
        <v>27</v>
      </c>
      <c r="G154">
        <f t="shared" si="4"/>
        <v>2.4000244140620453</v>
      </c>
      <c r="H154">
        <f t="shared" si="4"/>
        <v>0</v>
      </c>
      <c r="I154" s="21">
        <f t="shared" si="5"/>
        <v>2.4000244140620453</v>
      </c>
    </row>
    <row r="155" spans="1:9" x14ac:dyDescent="0.3">
      <c r="A155" s="1">
        <v>25288</v>
      </c>
      <c r="B155" s="1" t="s">
        <v>29</v>
      </c>
      <c r="C155" s="1" t="s">
        <v>13</v>
      </c>
      <c r="D155" s="1">
        <v>440</v>
      </c>
      <c r="E155" s="1">
        <v>477.80001831054602</v>
      </c>
      <c r="F155" s="1" t="s">
        <v>27</v>
      </c>
      <c r="G155">
        <f t="shared" si="4"/>
        <v>2.3999938964839771</v>
      </c>
      <c r="H155">
        <f t="shared" si="4"/>
        <v>0</v>
      </c>
      <c r="I155" s="21">
        <f t="shared" si="5"/>
        <v>2.3999938964839771</v>
      </c>
    </row>
    <row r="156" spans="1:9" x14ac:dyDescent="0.3">
      <c r="A156" s="1">
        <v>25298</v>
      </c>
      <c r="B156" s="1" t="s">
        <v>29</v>
      </c>
      <c r="C156" s="1" t="s">
        <v>13</v>
      </c>
      <c r="D156" s="1">
        <v>439.20001220703102</v>
      </c>
      <c r="E156" s="1">
        <v>477.80001831054602</v>
      </c>
      <c r="F156" s="1" t="s">
        <v>27</v>
      </c>
      <c r="G156">
        <f t="shared" si="4"/>
        <v>0.79998779296897737</v>
      </c>
      <c r="H156">
        <f t="shared" si="4"/>
        <v>0</v>
      </c>
      <c r="I156" s="21">
        <f t="shared" si="5"/>
        <v>0.79998779296897737</v>
      </c>
    </row>
    <row r="157" spans="1:9" x14ac:dyDescent="0.3">
      <c r="A157" s="1">
        <v>25323</v>
      </c>
      <c r="B157" s="1" t="s">
        <v>29</v>
      </c>
      <c r="C157" s="1" t="s">
        <v>13</v>
      </c>
      <c r="D157" s="1">
        <v>436.80001831054602</v>
      </c>
      <c r="E157" s="1">
        <v>478.60006713867102</v>
      </c>
      <c r="F157" s="1" t="s">
        <v>27</v>
      </c>
      <c r="G157">
        <f t="shared" si="4"/>
        <v>2.3999938964850003</v>
      </c>
      <c r="H157">
        <f t="shared" si="4"/>
        <v>0.800048828125</v>
      </c>
      <c r="I157" s="21">
        <f t="shared" si="5"/>
        <v>2.5298317791010216</v>
      </c>
    </row>
    <row r="158" spans="1:9" x14ac:dyDescent="0.3">
      <c r="A158" s="1">
        <v>25332</v>
      </c>
      <c r="B158" s="1" t="s">
        <v>29</v>
      </c>
      <c r="C158" s="1" t="s">
        <v>13</v>
      </c>
      <c r="D158" s="1">
        <v>434.39999389648398</v>
      </c>
      <c r="E158" s="1">
        <v>478.60006713867102</v>
      </c>
      <c r="F158" s="1" t="s">
        <v>27</v>
      </c>
      <c r="G158">
        <f t="shared" ref="G158:H207" si="6">ABS(D158-D157)</f>
        <v>2.4000244140620453</v>
      </c>
      <c r="H158">
        <f t="shared" si="6"/>
        <v>0</v>
      </c>
      <c r="I158" s="21">
        <f t="shared" si="5"/>
        <v>2.4000244140620453</v>
      </c>
    </row>
    <row r="159" spans="1:9" x14ac:dyDescent="0.3">
      <c r="A159" s="1">
        <v>25352</v>
      </c>
      <c r="B159" s="1" t="s">
        <v>29</v>
      </c>
      <c r="C159" s="1" t="s">
        <v>13</v>
      </c>
      <c r="D159" s="1">
        <v>432.80001831054602</v>
      </c>
      <c r="E159" s="1">
        <v>478.60006713867102</v>
      </c>
      <c r="F159" s="1" t="s">
        <v>27</v>
      </c>
      <c r="G159">
        <f t="shared" si="6"/>
        <v>1.5999755859379547</v>
      </c>
      <c r="H159">
        <f t="shared" si="6"/>
        <v>0</v>
      </c>
      <c r="I159" s="21">
        <f t="shared" si="5"/>
        <v>1.5999755859379547</v>
      </c>
    </row>
    <row r="160" spans="1:9" x14ac:dyDescent="0.3">
      <c r="A160" s="1">
        <v>25369</v>
      </c>
      <c r="B160" s="1" t="s">
        <v>29</v>
      </c>
      <c r="C160" s="1" t="s">
        <v>13</v>
      </c>
      <c r="D160" s="1">
        <v>430.39999389648398</v>
      </c>
      <c r="E160" s="1">
        <v>478.60006713867102</v>
      </c>
      <c r="F160" s="1" t="s">
        <v>27</v>
      </c>
      <c r="G160">
        <f t="shared" si="6"/>
        <v>2.4000244140620453</v>
      </c>
      <c r="H160">
        <f t="shared" si="6"/>
        <v>0</v>
      </c>
      <c r="I160" s="21">
        <f t="shared" si="5"/>
        <v>2.4000244140620453</v>
      </c>
    </row>
    <row r="161" spans="1:9" x14ac:dyDescent="0.3">
      <c r="A161" s="1">
        <v>25387</v>
      </c>
      <c r="B161" s="1" t="s">
        <v>29</v>
      </c>
      <c r="C161" s="1" t="s">
        <v>13</v>
      </c>
      <c r="D161" s="1">
        <v>428</v>
      </c>
      <c r="E161" s="1">
        <v>478.60006713867102</v>
      </c>
      <c r="F161" s="1" t="s">
        <v>27</v>
      </c>
      <c r="G161">
        <f t="shared" si="6"/>
        <v>2.3999938964839771</v>
      </c>
      <c r="H161">
        <f t="shared" si="6"/>
        <v>0</v>
      </c>
      <c r="I161" s="21">
        <f t="shared" si="5"/>
        <v>2.3999938964839771</v>
      </c>
    </row>
    <row r="162" spans="1:9" x14ac:dyDescent="0.3">
      <c r="A162" s="1">
        <v>25397</v>
      </c>
      <c r="B162" s="1" t="s">
        <v>29</v>
      </c>
      <c r="C162" s="1" t="s">
        <v>13</v>
      </c>
      <c r="D162" s="1">
        <v>427.20001220703102</v>
      </c>
      <c r="E162" s="1">
        <v>478.60006713867102</v>
      </c>
      <c r="F162" s="1" t="s">
        <v>27</v>
      </c>
      <c r="G162">
        <f t="shared" si="6"/>
        <v>0.79998779296897737</v>
      </c>
      <c r="H162">
        <f t="shared" si="6"/>
        <v>0</v>
      </c>
      <c r="I162" s="21">
        <f t="shared" si="5"/>
        <v>0.79998779296897737</v>
      </c>
    </row>
    <row r="163" spans="1:9" x14ac:dyDescent="0.3">
      <c r="A163" s="1">
        <v>25423</v>
      </c>
      <c r="B163" s="1" t="s">
        <v>29</v>
      </c>
      <c r="C163" s="1" t="s">
        <v>13</v>
      </c>
      <c r="D163" s="1">
        <v>424</v>
      </c>
      <c r="E163" s="1">
        <v>478.60006713867102</v>
      </c>
      <c r="F163" s="1" t="s">
        <v>27</v>
      </c>
      <c r="G163">
        <f t="shared" si="6"/>
        <v>3.2000122070310226</v>
      </c>
      <c r="H163">
        <f t="shared" si="6"/>
        <v>0</v>
      </c>
      <c r="I163" s="21">
        <f t="shared" si="5"/>
        <v>3.2000122070310226</v>
      </c>
    </row>
    <row r="164" spans="1:9" x14ac:dyDescent="0.3">
      <c r="A164" s="1">
        <v>25439</v>
      </c>
      <c r="B164" s="1" t="s">
        <v>29</v>
      </c>
      <c r="C164" s="1" t="s">
        <v>13</v>
      </c>
      <c r="D164" s="1">
        <v>422.39999389648398</v>
      </c>
      <c r="E164" s="1">
        <v>478.60006713867102</v>
      </c>
      <c r="F164" s="1" t="s">
        <v>27</v>
      </c>
      <c r="G164">
        <f t="shared" si="6"/>
        <v>1.6000061035160229</v>
      </c>
      <c r="H164">
        <f t="shared" si="6"/>
        <v>0</v>
      </c>
      <c r="I164" s="21">
        <f t="shared" si="5"/>
        <v>1.6000061035160229</v>
      </c>
    </row>
    <row r="165" spans="1:9" x14ac:dyDescent="0.3">
      <c r="A165" s="1">
        <v>25452</v>
      </c>
      <c r="B165" s="1" t="s">
        <v>29</v>
      </c>
      <c r="C165" s="1" t="s">
        <v>13</v>
      </c>
      <c r="D165" s="1">
        <v>420.80001831054602</v>
      </c>
      <c r="E165" s="1">
        <v>478.60006713867102</v>
      </c>
      <c r="F165" s="1" t="s">
        <v>27</v>
      </c>
      <c r="G165">
        <f t="shared" si="6"/>
        <v>1.5999755859379547</v>
      </c>
      <c r="H165">
        <f t="shared" si="6"/>
        <v>0</v>
      </c>
      <c r="I165" s="21">
        <f t="shared" si="5"/>
        <v>1.5999755859379547</v>
      </c>
    </row>
    <row r="166" spans="1:9" x14ac:dyDescent="0.3">
      <c r="A166" s="1">
        <v>25468</v>
      </c>
      <c r="B166" s="1" t="s">
        <v>29</v>
      </c>
      <c r="C166" s="1" t="s">
        <v>13</v>
      </c>
      <c r="D166" s="1">
        <v>418.39999389648398</v>
      </c>
      <c r="E166" s="1">
        <v>478.60006713867102</v>
      </c>
      <c r="F166" s="1" t="s">
        <v>27</v>
      </c>
      <c r="G166">
        <f t="shared" si="6"/>
        <v>2.4000244140620453</v>
      </c>
      <c r="H166">
        <f t="shared" si="6"/>
        <v>0</v>
      </c>
      <c r="I166" s="21">
        <f t="shared" si="5"/>
        <v>2.4000244140620453</v>
      </c>
    </row>
    <row r="167" spans="1:9" x14ac:dyDescent="0.3">
      <c r="A167" s="1">
        <v>25484</v>
      </c>
      <c r="B167" s="1" t="s">
        <v>29</v>
      </c>
      <c r="C167" s="1" t="s">
        <v>13</v>
      </c>
      <c r="D167" s="1">
        <v>416.80001831054602</v>
      </c>
      <c r="E167" s="1">
        <v>478.60006713867102</v>
      </c>
      <c r="F167" s="1" t="s">
        <v>27</v>
      </c>
      <c r="G167">
        <f t="shared" si="6"/>
        <v>1.5999755859379547</v>
      </c>
      <c r="H167">
        <f t="shared" si="6"/>
        <v>0</v>
      </c>
      <c r="I167" s="21">
        <f t="shared" si="5"/>
        <v>1.5999755859379547</v>
      </c>
    </row>
    <row r="168" spans="1:9" x14ac:dyDescent="0.3">
      <c r="A168" s="1">
        <v>25502</v>
      </c>
      <c r="B168" s="1" t="s">
        <v>29</v>
      </c>
      <c r="C168" s="1" t="s">
        <v>13</v>
      </c>
      <c r="D168" s="1">
        <v>414.39999389648398</v>
      </c>
      <c r="E168" s="1">
        <v>478.60006713867102</v>
      </c>
      <c r="F168" s="1" t="s">
        <v>27</v>
      </c>
      <c r="G168">
        <f t="shared" si="6"/>
        <v>2.4000244140620453</v>
      </c>
      <c r="H168">
        <f t="shared" si="6"/>
        <v>0</v>
      </c>
      <c r="I168" s="21">
        <f t="shared" si="5"/>
        <v>2.4000244140620453</v>
      </c>
    </row>
    <row r="169" spans="1:9" x14ac:dyDescent="0.3">
      <c r="A169" s="1">
        <v>25523</v>
      </c>
      <c r="B169" s="1" t="s">
        <v>29</v>
      </c>
      <c r="C169" s="1" t="s">
        <v>13</v>
      </c>
      <c r="D169" s="1">
        <v>412</v>
      </c>
      <c r="E169" s="1">
        <v>478.60006713867102</v>
      </c>
      <c r="F169" s="1" t="s">
        <v>27</v>
      </c>
      <c r="G169">
        <f t="shared" si="6"/>
        <v>2.3999938964839771</v>
      </c>
      <c r="H169">
        <f t="shared" si="6"/>
        <v>0</v>
      </c>
      <c r="I169" s="21">
        <f t="shared" si="5"/>
        <v>2.3999938964839771</v>
      </c>
    </row>
    <row r="170" spans="1:9" x14ac:dyDescent="0.3">
      <c r="A170" s="1">
        <v>25538</v>
      </c>
      <c r="B170" s="1" t="s">
        <v>29</v>
      </c>
      <c r="C170" s="1" t="s">
        <v>13</v>
      </c>
      <c r="D170" s="1">
        <v>410.39999389648398</v>
      </c>
      <c r="E170" s="1">
        <v>478.60006713867102</v>
      </c>
      <c r="F170" s="1" t="s">
        <v>27</v>
      </c>
      <c r="G170">
        <f t="shared" si="6"/>
        <v>1.6000061035160229</v>
      </c>
      <c r="H170">
        <f t="shared" si="6"/>
        <v>0</v>
      </c>
      <c r="I170" s="21">
        <f t="shared" si="5"/>
        <v>1.6000061035160229</v>
      </c>
    </row>
    <row r="171" spans="1:9" x14ac:dyDescent="0.3">
      <c r="A171" s="1">
        <v>25555</v>
      </c>
      <c r="B171" s="1" t="s">
        <v>29</v>
      </c>
      <c r="C171" s="1" t="s">
        <v>13</v>
      </c>
      <c r="D171" s="1">
        <v>408</v>
      </c>
      <c r="E171" s="1">
        <v>478.60006713867102</v>
      </c>
      <c r="F171" s="1" t="s">
        <v>27</v>
      </c>
      <c r="G171">
        <f t="shared" si="6"/>
        <v>2.3999938964839771</v>
      </c>
      <c r="H171">
        <f t="shared" si="6"/>
        <v>0</v>
      </c>
      <c r="I171" s="21">
        <f t="shared" si="5"/>
        <v>2.3999938964839771</v>
      </c>
    </row>
    <row r="172" spans="1:9" x14ac:dyDescent="0.3">
      <c r="A172" s="1">
        <v>25565</v>
      </c>
      <c r="B172" s="1" t="s">
        <v>29</v>
      </c>
      <c r="C172" s="1" t="s">
        <v>13</v>
      </c>
      <c r="D172" s="1">
        <v>407.20001220703102</v>
      </c>
      <c r="E172" s="1">
        <v>478.60006713867102</v>
      </c>
      <c r="F172" s="1" t="s">
        <v>27</v>
      </c>
      <c r="G172">
        <f t="shared" si="6"/>
        <v>0.79998779296897737</v>
      </c>
      <c r="H172">
        <f t="shared" si="6"/>
        <v>0</v>
      </c>
      <c r="I172" s="21">
        <f t="shared" si="5"/>
        <v>0.79998779296897737</v>
      </c>
    </row>
    <row r="173" spans="1:9" x14ac:dyDescent="0.3">
      <c r="A173" s="1">
        <v>25583</v>
      </c>
      <c r="B173" s="1" t="s">
        <v>29</v>
      </c>
      <c r="C173" s="1" t="s">
        <v>13</v>
      </c>
      <c r="D173" s="1">
        <v>404.80001831054602</v>
      </c>
      <c r="E173" s="1">
        <v>478.60006713867102</v>
      </c>
      <c r="F173" s="1" t="s">
        <v>27</v>
      </c>
      <c r="G173">
        <f t="shared" si="6"/>
        <v>2.3999938964850003</v>
      </c>
      <c r="H173">
        <f t="shared" si="6"/>
        <v>0</v>
      </c>
      <c r="I173" s="21">
        <f t="shared" si="5"/>
        <v>2.3999938964850003</v>
      </c>
    </row>
    <row r="174" spans="1:9" x14ac:dyDescent="0.3">
      <c r="A174" s="1">
        <v>25600</v>
      </c>
      <c r="B174" s="1" t="s">
        <v>29</v>
      </c>
      <c r="C174" s="1" t="s">
        <v>13</v>
      </c>
      <c r="D174" s="1">
        <v>402.39999389648398</v>
      </c>
      <c r="E174" s="1">
        <v>478.60006713867102</v>
      </c>
      <c r="F174" s="1" t="s">
        <v>27</v>
      </c>
      <c r="G174">
        <f t="shared" si="6"/>
        <v>2.4000244140620453</v>
      </c>
      <c r="H174">
        <f t="shared" si="6"/>
        <v>0</v>
      </c>
      <c r="I174" s="21">
        <f t="shared" si="5"/>
        <v>2.4000244140620453</v>
      </c>
    </row>
    <row r="175" spans="1:9" x14ac:dyDescent="0.3">
      <c r="A175" s="1">
        <v>25619</v>
      </c>
      <c r="B175" s="1" t="s">
        <v>29</v>
      </c>
      <c r="C175" s="1" t="s">
        <v>13</v>
      </c>
      <c r="D175" s="1">
        <v>400</v>
      </c>
      <c r="E175" s="1">
        <v>478.60006713867102</v>
      </c>
      <c r="F175" s="1" t="s">
        <v>27</v>
      </c>
      <c r="G175">
        <f t="shared" si="6"/>
        <v>2.3999938964839771</v>
      </c>
      <c r="H175">
        <f t="shared" si="6"/>
        <v>0</v>
      </c>
      <c r="I175" s="21">
        <f t="shared" si="5"/>
        <v>2.3999938964839771</v>
      </c>
    </row>
    <row r="176" spans="1:9" x14ac:dyDescent="0.3">
      <c r="A176" s="1">
        <v>25636</v>
      </c>
      <c r="B176" s="1" t="s">
        <v>29</v>
      </c>
      <c r="C176" s="1" t="s">
        <v>13</v>
      </c>
      <c r="D176" s="1">
        <v>398.39999389648398</v>
      </c>
      <c r="E176" s="1">
        <v>478.60006713867102</v>
      </c>
      <c r="F176" s="1" t="s">
        <v>27</v>
      </c>
      <c r="G176">
        <f t="shared" si="6"/>
        <v>1.6000061035160229</v>
      </c>
      <c r="H176">
        <f t="shared" si="6"/>
        <v>0</v>
      </c>
      <c r="I176" s="21">
        <f t="shared" si="5"/>
        <v>1.6000061035160229</v>
      </c>
    </row>
    <row r="177" spans="1:9" x14ac:dyDescent="0.3">
      <c r="A177" s="1">
        <v>25655</v>
      </c>
      <c r="B177" s="1" t="s">
        <v>29</v>
      </c>
      <c r="C177" s="1" t="s">
        <v>13</v>
      </c>
      <c r="D177" s="1">
        <v>396</v>
      </c>
      <c r="E177" s="1">
        <v>478.60006713867102</v>
      </c>
      <c r="F177" s="1" t="s">
        <v>27</v>
      </c>
      <c r="G177">
        <f t="shared" si="6"/>
        <v>2.3999938964839771</v>
      </c>
      <c r="H177">
        <f t="shared" si="6"/>
        <v>0</v>
      </c>
      <c r="I177" s="21">
        <f t="shared" si="5"/>
        <v>2.3999938964839771</v>
      </c>
    </row>
    <row r="178" spans="1:9" x14ac:dyDescent="0.3">
      <c r="A178" s="1">
        <v>25673</v>
      </c>
      <c r="B178" s="1" t="s">
        <v>29</v>
      </c>
      <c r="C178" s="1" t="s">
        <v>13</v>
      </c>
      <c r="D178" s="1">
        <v>393.600006103515</v>
      </c>
      <c r="E178" s="1">
        <v>478.60006713867102</v>
      </c>
      <c r="F178" s="1" t="s">
        <v>27</v>
      </c>
      <c r="G178">
        <f t="shared" si="6"/>
        <v>2.3999938964850003</v>
      </c>
      <c r="H178">
        <f t="shared" si="6"/>
        <v>0</v>
      </c>
      <c r="I178" s="21">
        <f t="shared" si="5"/>
        <v>2.3999938964850003</v>
      </c>
    </row>
    <row r="179" spans="1:9" x14ac:dyDescent="0.3">
      <c r="A179" s="1">
        <v>25681</v>
      </c>
      <c r="B179" s="1" t="s">
        <v>29</v>
      </c>
      <c r="C179" s="1" t="s">
        <v>13</v>
      </c>
      <c r="D179" s="1">
        <v>392.80001831054602</v>
      </c>
      <c r="E179" s="1">
        <v>478.60006713867102</v>
      </c>
      <c r="F179" s="1" t="s">
        <v>27</v>
      </c>
      <c r="G179">
        <f t="shared" si="6"/>
        <v>0.79998779296897737</v>
      </c>
      <c r="H179">
        <f t="shared" si="6"/>
        <v>0</v>
      </c>
      <c r="I179" s="21">
        <f t="shared" si="5"/>
        <v>0.79998779296897737</v>
      </c>
    </row>
    <row r="180" spans="1:9" x14ac:dyDescent="0.3">
      <c r="A180" s="1">
        <v>25699</v>
      </c>
      <c r="B180" s="1" t="s">
        <v>29</v>
      </c>
      <c r="C180" s="1" t="s">
        <v>13</v>
      </c>
      <c r="D180" s="1">
        <v>390.39999389648398</v>
      </c>
      <c r="E180" s="1">
        <v>478.60006713867102</v>
      </c>
      <c r="F180" s="1" t="s">
        <v>27</v>
      </c>
      <c r="G180">
        <f t="shared" si="6"/>
        <v>2.4000244140620453</v>
      </c>
      <c r="H180">
        <f t="shared" si="6"/>
        <v>0</v>
      </c>
      <c r="I180" s="21">
        <f t="shared" si="5"/>
        <v>2.4000244140620453</v>
      </c>
    </row>
    <row r="181" spans="1:9" x14ac:dyDescent="0.3">
      <c r="A181" s="1">
        <v>25718</v>
      </c>
      <c r="B181" s="1" t="s">
        <v>29</v>
      </c>
      <c r="C181" s="1" t="s">
        <v>13</v>
      </c>
      <c r="D181" s="1">
        <v>388.80001831054602</v>
      </c>
      <c r="E181" s="1">
        <v>479.39999389648398</v>
      </c>
      <c r="F181" s="1" t="s">
        <v>27</v>
      </c>
      <c r="G181">
        <f t="shared" si="6"/>
        <v>1.5999755859379547</v>
      </c>
      <c r="H181">
        <f t="shared" si="6"/>
        <v>0.79992675781295475</v>
      </c>
      <c r="I181" s="21">
        <f t="shared" si="5"/>
        <v>1.7887997913301106</v>
      </c>
    </row>
    <row r="182" spans="1:9" x14ac:dyDescent="0.3">
      <c r="A182" s="1">
        <v>25738</v>
      </c>
      <c r="B182" s="1" t="s">
        <v>29</v>
      </c>
      <c r="C182" s="1" t="s">
        <v>13</v>
      </c>
      <c r="D182" s="1">
        <v>386.39999389648398</v>
      </c>
      <c r="E182" s="1">
        <v>480.20001220703102</v>
      </c>
      <c r="F182" s="1" t="s">
        <v>27</v>
      </c>
      <c r="G182">
        <f t="shared" si="6"/>
        <v>2.4000244140620453</v>
      </c>
      <c r="H182">
        <f t="shared" si="6"/>
        <v>0.80001831054704553</v>
      </c>
      <c r="I182" s="21">
        <f t="shared" si="5"/>
        <v>2.5298510796693967</v>
      </c>
    </row>
    <row r="183" spans="1:9" x14ac:dyDescent="0.3">
      <c r="A183" s="1">
        <v>25747</v>
      </c>
      <c r="B183" s="1" t="s">
        <v>29</v>
      </c>
      <c r="C183" s="1" t="s">
        <v>13</v>
      </c>
      <c r="D183" s="1">
        <v>385.600006103515</v>
      </c>
      <c r="E183" s="1">
        <v>480.20001220703102</v>
      </c>
      <c r="F183" s="1" t="s">
        <v>27</v>
      </c>
      <c r="G183">
        <f t="shared" si="6"/>
        <v>0.79998779296897737</v>
      </c>
      <c r="H183">
        <f t="shared" si="6"/>
        <v>0</v>
      </c>
      <c r="I183" s="21">
        <f t="shared" si="5"/>
        <v>0.79998779296897737</v>
      </c>
    </row>
    <row r="184" spans="1:9" x14ac:dyDescent="0.3">
      <c r="A184" s="1">
        <v>25772</v>
      </c>
      <c r="B184" s="1" t="s">
        <v>29</v>
      </c>
      <c r="C184" s="1" t="s">
        <v>13</v>
      </c>
      <c r="D184" s="1">
        <v>382.39999389648398</v>
      </c>
      <c r="E184" s="1">
        <v>482.60006713867102</v>
      </c>
      <c r="F184" s="1" t="s">
        <v>27</v>
      </c>
      <c r="G184">
        <f t="shared" si="6"/>
        <v>3.2000122070310226</v>
      </c>
      <c r="H184">
        <f t="shared" si="6"/>
        <v>2.4000549316399997</v>
      </c>
      <c r="I184" s="21">
        <f t="shared" si="5"/>
        <v>4.0000427247764545</v>
      </c>
    </row>
    <row r="185" spans="1:9" x14ac:dyDescent="0.3">
      <c r="A185" s="1">
        <v>25789</v>
      </c>
      <c r="B185" s="1" t="s">
        <v>29</v>
      </c>
      <c r="C185" s="1" t="s">
        <v>13</v>
      </c>
      <c r="D185" s="1">
        <v>380.80001831054602</v>
      </c>
      <c r="E185" s="1">
        <v>482.60006713867102</v>
      </c>
      <c r="F185" s="1" t="s">
        <v>27</v>
      </c>
      <c r="G185">
        <f t="shared" si="6"/>
        <v>1.5999755859379547</v>
      </c>
      <c r="H185">
        <f t="shared" si="6"/>
        <v>0</v>
      </c>
      <c r="I185" s="21">
        <f t="shared" si="5"/>
        <v>1.5999755859379547</v>
      </c>
    </row>
    <row r="186" spans="1:9" x14ac:dyDescent="0.3">
      <c r="A186" s="1">
        <v>25798</v>
      </c>
      <c r="B186" s="1" t="s">
        <v>29</v>
      </c>
      <c r="C186" s="1" t="s">
        <v>13</v>
      </c>
      <c r="D186" s="1">
        <v>379.20001220703102</v>
      </c>
      <c r="E186" s="1">
        <v>483.39999389648398</v>
      </c>
      <c r="F186" s="1" t="s">
        <v>27</v>
      </c>
      <c r="G186">
        <f t="shared" si="6"/>
        <v>1.6000061035149997</v>
      </c>
      <c r="H186">
        <f t="shared" si="6"/>
        <v>0.79992675781295475</v>
      </c>
      <c r="I186" s="21">
        <f t="shared" si="5"/>
        <v>1.7888270875493799</v>
      </c>
    </row>
    <row r="187" spans="1:9" x14ac:dyDescent="0.3">
      <c r="A187" s="1">
        <v>25818</v>
      </c>
      <c r="B187" s="1" t="s">
        <v>29</v>
      </c>
      <c r="C187" s="1" t="s">
        <v>13</v>
      </c>
      <c r="D187" s="1">
        <v>376.80001831054602</v>
      </c>
      <c r="E187" s="1">
        <v>484.20001220703102</v>
      </c>
      <c r="F187" s="1" t="s">
        <v>27</v>
      </c>
      <c r="G187">
        <f t="shared" si="6"/>
        <v>2.3999938964850003</v>
      </c>
      <c r="H187">
        <f t="shared" si="6"/>
        <v>0.80001831054704553</v>
      </c>
      <c r="I187" s="21">
        <f t="shared" si="5"/>
        <v>2.5298221282089779</v>
      </c>
    </row>
    <row r="188" spans="1:9" x14ac:dyDescent="0.3">
      <c r="A188" s="1">
        <v>25838</v>
      </c>
      <c r="B188" s="1" t="s">
        <v>29</v>
      </c>
      <c r="C188" s="1" t="s">
        <v>13</v>
      </c>
      <c r="D188" s="1">
        <v>374.39999389648398</v>
      </c>
      <c r="E188" s="1">
        <v>485</v>
      </c>
      <c r="F188" s="1" t="s">
        <v>27</v>
      </c>
      <c r="G188">
        <f t="shared" si="6"/>
        <v>2.4000244140620453</v>
      </c>
      <c r="H188">
        <f t="shared" si="6"/>
        <v>0.79998779296897737</v>
      </c>
      <c r="I188" s="21">
        <f t="shared" si="5"/>
        <v>2.5298414292190805</v>
      </c>
    </row>
    <row r="189" spans="1:9" x14ac:dyDescent="0.3">
      <c r="A189" s="1">
        <v>25853</v>
      </c>
      <c r="B189" s="1" t="s">
        <v>29</v>
      </c>
      <c r="C189" s="1" t="s">
        <v>13</v>
      </c>
      <c r="D189" s="1">
        <v>372</v>
      </c>
      <c r="E189" s="1">
        <v>486.60006713867102</v>
      </c>
      <c r="F189" s="1" t="s">
        <v>27</v>
      </c>
      <c r="G189">
        <f t="shared" si="6"/>
        <v>2.3999938964839771</v>
      </c>
      <c r="H189">
        <f t="shared" si="6"/>
        <v>1.6000671386710223</v>
      </c>
      <c r="I189" s="21">
        <f t="shared" si="5"/>
        <v>2.8844731843813727</v>
      </c>
    </row>
    <row r="190" spans="1:9" x14ac:dyDescent="0.3">
      <c r="A190" s="1">
        <v>25869</v>
      </c>
      <c r="B190" s="1" t="s">
        <v>29</v>
      </c>
      <c r="C190" s="1" t="s">
        <v>13</v>
      </c>
      <c r="D190" s="1">
        <v>369.600006103515</v>
      </c>
      <c r="E190" s="1">
        <v>489</v>
      </c>
      <c r="F190" s="1" t="s">
        <v>27</v>
      </c>
      <c r="G190">
        <f t="shared" si="6"/>
        <v>2.3999938964850003</v>
      </c>
      <c r="H190">
        <f t="shared" si="6"/>
        <v>2.3999328613289777</v>
      </c>
      <c r="I190" s="21">
        <f t="shared" si="5"/>
        <v>3.3940607599234207</v>
      </c>
    </row>
    <row r="191" spans="1:9" x14ac:dyDescent="0.3">
      <c r="A191" s="1">
        <v>25888</v>
      </c>
      <c r="B191" s="1" t="s">
        <v>29</v>
      </c>
      <c r="C191" s="1" t="s">
        <v>13</v>
      </c>
      <c r="D191" s="1">
        <v>366.39999389648398</v>
      </c>
      <c r="E191" s="1">
        <v>493</v>
      </c>
      <c r="F191" s="1" t="s">
        <v>27</v>
      </c>
      <c r="G191">
        <f t="shared" si="6"/>
        <v>3.2000122070310226</v>
      </c>
      <c r="H191">
        <f t="shared" si="6"/>
        <v>4</v>
      </c>
      <c r="I191" s="21">
        <f t="shared" si="5"/>
        <v>5.1225070156269732</v>
      </c>
    </row>
    <row r="192" spans="1:9" x14ac:dyDescent="0.3">
      <c r="A192" s="1">
        <v>25905</v>
      </c>
      <c r="B192" s="1" t="s">
        <v>29</v>
      </c>
      <c r="C192" s="1" t="s">
        <v>13</v>
      </c>
      <c r="D192" s="1">
        <v>364</v>
      </c>
      <c r="E192" s="1">
        <v>495.39999389648398</v>
      </c>
      <c r="F192" s="1" t="s">
        <v>27</v>
      </c>
      <c r="G192">
        <f t="shared" si="6"/>
        <v>2.3999938964839771</v>
      </c>
      <c r="H192">
        <f t="shared" si="6"/>
        <v>2.3999938964839771</v>
      </c>
      <c r="I192" s="21">
        <f t="shared" si="5"/>
        <v>3.3941039180202903</v>
      </c>
    </row>
    <row r="193" spans="1:9" x14ac:dyDescent="0.3">
      <c r="A193" s="1">
        <v>25923</v>
      </c>
      <c r="B193" s="1" t="s">
        <v>29</v>
      </c>
      <c r="C193" s="1" t="s">
        <v>13</v>
      </c>
      <c r="D193" s="1">
        <v>361.600006103515</v>
      </c>
      <c r="E193" s="1">
        <v>497.80001831054602</v>
      </c>
      <c r="F193" s="1" t="s">
        <v>27</v>
      </c>
      <c r="G193">
        <f t="shared" si="6"/>
        <v>2.3999938964850003</v>
      </c>
      <c r="H193">
        <f t="shared" si="6"/>
        <v>2.4000244140620453</v>
      </c>
      <c r="I193" s="21">
        <f t="shared" si="5"/>
        <v>3.3941254972760091</v>
      </c>
    </row>
    <row r="194" spans="1:9" x14ac:dyDescent="0.3">
      <c r="A194" s="1">
        <v>25933</v>
      </c>
      <c r="B194" s="1" t="s">
        <v>29</v>
      </c>
      <c r="C194" s="1" t="s">
        <v>13</v>
      </c>
      <c r="D194" s="1">
        <v>359.20001220703102</v>
      </c>
      <c r="E194" s="1">
        <v>500.20001220703102</v>
      </c>
      <c r="F194" s="1" t="s">
        <v>27</v>
      </c>
      <c r="G194">
        <f t="shared" si="6"/>
        <v>2.3999938964839771</v>
      </c>
      <c r="H194">
        <f t="shared" si="6"/>
        <v>2.3999938964850003</v>
      </c>
      <c r="I194" s="21">
        <f t="shared" si="5"/>
        <v>3.3941039180210137</v>
      </c>
    </row>
    <row r="195" spans="1:9" x14ac:dyDescent="0.3">
      <c r="A195" s="1">
        <v>25953</v>
      </c>
      <c r="B195" s="1" t="s">
        <v>29</v>
      </c>
      <c r="C195" s="1" t="s">
        <v>13</v>
      </c>
      <c r="D195" s="1">
        <v>356.80001831054602</v>
      </c>
      <c r="E195" s="1">
        <v>502.60006713867102</v>
      </c>
      <c r="F195" s="1" t="s">
        <v>27</v>
      </c>
      <c r="G195">
        <f t="shared" si="6"/>
        <v>2.3999938964850003</v>
      </c>
      <c r="H195">
        <f t="shared" si="6"/>
        <v>2.4000549316399997</v>
      </c>
      <c r="I195" s="21">
        <f t="shared" si="5"/>
        <v>3.3941470766681192</v>
      </c>
    </row>
    <row r="196" spans="1:9" x14ac:dyDescent="0.3">
      <c r="A196" s="1">
        <v>25968</v>
      </c>
      <c r="B196" s="1" t="s">
        <v>29</v>
      </c>
      <c r="C196" s="1" t="s">
        <v>13</v>
      </c>
      <c r="D196" s="1">
        <v>354.39999389648398</v>
      </c>
      <c r="E196" s="1">
        <v>504.20001220703102</v>
      </c>
      <c r="F196" s="1" t="s">
        <v>27</v>
      </c>
      <c r="G196">
        <f t="shared" si="6"/>
        <v>2.4000244140620453</v>
      </c>
      <c r="H196">
        <f t="shared" si="6"/>
        <v>1.5999450683600003</v>
      </c>
      <c r="I196" s="21">
        <f t="shared" ref="I196:I207" si="7">SQRT(G196^2+H196^2)</f>
        <v>2.8844308641157181</v>
      </c>
    </row>
    <row r="197" spans="1:9" x14ac:dyDescent="0.3">
      <c r="A197" s="1">
        <v>25988</v>
      </c>
      <c r="B197" s="1" t="s">
        <v>29</v>
      </c>
      <c r="C197" s="1" t="s">
        <v>13</v>
      </c>
      <c r="D197" s="1">
        <v>352</v>
      </c>
      <c r="E197" s="1">
        <v>506.60006713867102</v>
      </c>
      <c r="F197" s="1" t="s">
        <v>27</v>
      </c>
      <c r="G197">
        <f t="shared" si="6"/>
        <v>2.3999938964839771</v>
      </c>
      <c r="H197">
        <f t="shared" si="6"/>
        <v>2.4000549316399997</v>
      </c>
      <c r="I197" s="21">
        <f t="shared" si="7"/>
        <v>3.3941470766673958</v>
      </c>
    </row>
    <row r="198" spans="1:9" x14ac:dyDescent="0.3">
      <c r="A198" s="1">
        <v>26003</v>
      </c>
      <c r="B198" s="1" t="s">
        <v>29</v>
      </c>
      <c r="C198" s="1" t="s">
        <v>13</v>
      </c>
      <c r="D198" s="1">
        <v>350.39999389648398</v>
      </c>
      <c r="E198" s="1">
        <v>509</v>
      </c>
      <c r="F198" s="1" t="s">
        <v>27</v>
      </c>
      <c r="G198">
        <f t="shared" si="6"/>
        <v>1.6000061035160229</v>
      </c>
      <c r="H198">
        <f t="shared" si="6"/>
        <v>2.3999328613289777</v>
      </c>
      <c r="I198" s="21">
        <f t="shared" si="7"/>
        <v>2.8843885435522068</v>
      </c>
    </row>
    <row r="199" spans="1:9" x14ac:dyDescent="0.3">
      <c r="A199" s="1">
        <v>26023</v>
      </c>
      <c r="B199" s="1" t="s">
        <v>29</v>
      </c>
      <c r="C199" s="1" t="s">
        <v>13</v>
      </c>
      <c r="D199" s="1">
        <v>348</v>
      </c>
      <c r="E199" s="1">
        <v>511.39999389648398</v>
      </c>
      <c r="F199" s="1" t="s">
        <v>27</v>
      </c>
      <c r="G199">
        <f t="shared" si="6"/>
        <v>2.3999938964839771</v>
      </c>
      <c r="H199">
        <f t="shared" si="6"/>
        <v>2.3999938964839771</v>
      </c>
      <c r="I199" s="21">
        <f t="shared" si="7"/>
        <v>3.3941039180202903</v>
      </c>
    </row>
    <row r="200" spans="1:9" x14ac:dyDescent="0.3">
      <c r="A200" s="1">
        <v>26038</v>
      </c>
      <c r="B200" s="1" t="s">
        <v>29</v>
      </c>
      <c r="C200" s="1" t="s">
        <v>13</v>
      </c>
      <c r="D200" s="1">
        <v>345.600006103515</v>
      </c>
      <c r="E200" s="1">
        <v>513</v>
      </c>
      <c r="F200" s="1" t="s">
        <v>27</v>
      </c>
      <c r="G200">
        <f t="shared" si="6"/>
        <v>2.3999938964850003</v>
      </c>
      <c r="H200">
        <f t="shared" si="6"/>
        <v>1.6000061035160229</v>
      </c>
      <c r="I200" s="21">
        <f t="shared" si="7"/>
        <v>2.8844393275736935</v>
      </c>
    </row>
    <row r="201" spans="1:9" x14ac:dyDescent="0.3">
      <c r="A201" s="1">
        <v>26056</v>
      </c>
      <c r="B201" s="1" t="s">
        <v>29</v>
      </c>
      <c r="C201" s="1" t="s">
        <v>13</v>
      </c>
      <c r="D201" s="1">
        <v>344</v>
      </c>
      <c r="E201" s="1">
        <v>515.40002441406205</v>
      </c>
      <c r="F201" s="1" t="s">
        <v>27</v>
      </c>
      <c r="G201">
        <f t="shared" si="6"/>
        <v>1.6000061035149997</v>
      </c>
      <c r="H201">
        <f t="shared" si="6"/>
        <v>2.4000244140620453</v>
      </c>
      <c r="I201" s="21">
        <f t="shared" si="7"/>
        <v>2.8844647197320881</v>
      </c>
    </row>
    <row r="202" spans="1:9" x14ac:dyDescent="0.3">
      <c r="A202" s="1">
        <v>26068</v>
      </c>
      <c r="B202" s="1" t="s">
        <v>29</v>
      </c>
      <c r="C202" s="1" t="s">
        <v>13</v>
      </c>
      <c r="D202" s="1">
        <v>342.39999389648398</v>
      </c>
      <c r="E202" s="1">
        <v>517</v>
      </c>
      <c r="F202" s="1" t="s">
        <v>27</v>
      </c>
      <c r="G202">
        <f t="shared" si="6"/>
        <v>1.6000061035160229</v>
      </c>
      <c r="H202">
        <f t="shared" si="6"/>
        <v>1.5999755859379547</v>
      </c>
      <c r="I202" s="21">
        <f t="shared" si="7"/>
        <v>2.2627287523885906</v>
      </c>
    </row>
    <row r="203" spans="1:9" x14ac:dyDescent="0.3">
      <c r="A203" s="1">
        <v>26084</v>
      </c>
      <c r="B203" s="1" t="s">
        <v>29</v>
      </c>
      <c r="C203" s="1" t="s">
        <v>13</v>
      </c>
      <c r="D203" s="1">
        <v>340</v>
      </c>
      <c r="E203" s="1">
        <v>519.40002441406205</v>
      </c>
      <c r="F203" s="1" t="s">
        <v>27</v>
      </c>
      <c r="G203">
        <f t="shared" si="6"/>
        <v>2.3999938964839771</v>
      </c>
      <c r="H203">
        <f t="shared" si="6"/>
        <v>2.4000244140620453</v>
      </c>
      <c r="I203" s="21">
        <f t="shared" si="7"/>
        <v>3.3941254972752857</v>
      </c>
    </row>
    <row r="204" spans="1:9" x14ac:dyDescent="0.3">
      <c r="A204" s="1">
        <v>26103</v>
      </c>
      <c r="B204" s="1" t="s">
        <v>29</v>
      </c>
      <c r="C204" s="1" t="s">
        <v>13</v>
      </c>
      <c r="D204" s="1">
        <v>337.600006103515</v>
      </c>
      <c r="E204" s="1">
        <v>521</v>
      </c>
      <c r="F204" s="1" t="s">
        <v>27</v>
      </c>
      <c r="G204">
        <f t="shared" si="6"/>
        <v>2.3999938964850003</v>
      </c>
      <c r="H204">
        <f t="shared" si="6"/>
        <v>1.5999755859379547</v>
      </c>
      <c r="I204" s="21">
        <f t="shared" si="7"/>
        <v>2.8844223995044063</v>
      </c>
    </row>
    <row r="205" spans="1:9" x14ac:dyDescent="0.3">
      <c r="A205" s="1">
        <v>26118</v>
      </c>
      <c r="B205" s="1" t="s">
        <v>29</v>
      </c>
      <c r="C205" s="1" t="s">
        <v>13</v>
      </c>
      <c r="D205" s="1">
        <v>336</v>
      </c>
      <c r="E205" s="1">
        <v>523.40002441406205</v>
      </c>
      <c r="F205" s="1" t="s">
        <v>27</v>
      </c>
      <c r="G205">
        <f t="shared" si="6"/>
        <v>1.6000061035149997</v>
      </c>
      <c r="H205">
        <f t="shared" si="6"/>
        <v>2.4000244140620453</v>
      </c>
      <c r="I205" s="21">
        <f t="shared" si="7"/>
        <v>2.8844647197320881</v>
      </c>
    </row>
    <row r="206" spans="1:9" x14ac:dyDescent="0.3">
      <c r="A206" s="1">
        <v>26129</v>
      </c>
      <c r="B206" s="1" t="s">
        <v>29</v>
      </c>
      <c r="C206" s="1" t="s">
        <v>13</v>
      </c>
      <c r="D206" s="1">
        <v>334.39999389648398</v>
      </c>
      <c r="E206" s="1">
        <v>525</v>
      </c>
      <c r="F206" s="1" t="s">
        <v>27</v>
      </c>
      <c r="G206">
        <f t="shared" si="6"/>
        <v>1.6000061035160229</v>
      </c>
      <c r="H206">
        <f t="shared" si="6"/>
        <v>1.5999755859379547</v>
      </c>
      <c r="I206" s="21">
        <f t="shared" si="7"/>
        <v>2.2627287523885906</v>
      </c>
    </row>
    <row r="207" spans="1:9" x14ac:dyDescent="0.3">
      <c r="A207" s="1">
        <v>26138</v>
      </c>
      <c r="B207" s="1" t="s">
        <v>30</v>
      </c>
      <c r="C207" s="1" t="s">
        <v>13</v>
      </c>
      <c r="D207" s="1">
        <v>334.39999389648398</v>
      </c>
      <c r="E207" s="1">
        <v>525</v>
      </c>
      <c r="F207" s="1" t="s">
        <v>27</v>
      </c>
      <c r="G207">
        <f t="shared" si="6"/>
        <v>0</v>
      </c>
      <c r="H207">
        <f t="shared" si="6"/>
        <v>0</v>
      </c>
      <c r="I207" s="21">
        <f t="shared" si="7"/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FAE2B-5E72-4F8D-8821-E33EFCEFA63F}">
  <sheetPr codeName="Munka10"/>
  <dimension ref="A1:N156"/>
  <sheetViews>
    <sheetView zoomScaleNormal="100" workbookViewId="0">
      <selection activeCell="I2" sqref="I2"/>
    </sheetView>
  </sheetViews>
  <sheetFormatPr defaultRowHeight="14.4" x14ac:dyDescent="0.3"/>
  <sheetData>
    <row r="1" spans="1:14" x14ac:dyDescent="0.3">
      <c r="A1" s="1" t="s">
        <v>32</v>
      </c>
      <c r="B1" t="s">
        <v>33</v>
      </c>
      <c r="C1" t="s">
        <v>33</v>
      </c>
      <c r="D1" t="s">
        <v>34</v>
      </c>
      <c r="E1" t="s">
        <v>34</v>
      </c>
      <c r="F1" t="s">
        <v>33</v>
      </c>
      <c r="G1" t="s">
        <v>108</v>
      </c>
      <c r="H1" t="s">
        <v>108</v>
      </c>
      <c r="I1" s="21" t="s">
        <v>122</v>
      </c>
      <c r="M1" s="7">
        <f>ABS(M2-M3)</f>
        <v>11.200012207032046</v>
      </c>
      <c r="N1" s="7">
        <f>ABS(N2-N3)</f>
        <v>1.6000366210920447</v>
      </c>
    </row>
    <row r="2" spans="1:14" x14ac:dyDescent="0.3">
      <c r="A2" s="1">
        <v>37470</v>
      </c>
      <c r="B2" s="1" t="s">
        <v>28</v>
      </c>
      <c r="C2" s="1" t="s">
        <v>11</v>
      </c>
      <c r="D2" s="1">
        <v>921.60003662109295</v>
      </c>
      <c r="E2" s="1">
        <v>172.19999694824199</v>
      </c>
      <c r="F2" s="1" t="s">
        <v>27</v>
      </c>
      <c r="G2">
        <v>0</v>
      </c>
      <c r="H2">
        <v>0</v>
      </c>
      <c r="I2" s="23">
        <f>SUM(I3:I207)</f>
        <v>550.78990454000768</v>
      </c>
      <c r="M2">
        <f>ABS(SUM(G2:G37))</f>
        <v>444.800048828125</v>
      </c>
      <c r="N2">
        <f>ABS(SUM(H2:H37))</f>
        <v>258.40003967285008</v>
      </c>
    </row>
    <row r="3" spans="1:14" x14ac:dyDescent="0.3">
      <c r="A3" s="1">
        <v>37608</v>
      </c>
      <c r="B3" s="1" t="s">
        <v>29</v>
      </c>
      <c r="C3" s="1" t="s">
        <v>11</v>
      </c>
      <c r="D3" s="1">
        <v>915.20001220703102</v>
      </c>
      <c r="E3" s="1">
        <v>175.40000915527301</v>
      </c>
      <c r="F3" s="1" t="s">
        <v>27</v>
      </c>
      <c r="G3">
        <f>ABS(D3-D2)</f>
        <v>6.4000244140619316</v>
      </c>
      <c r="H3">
        <f>ABS(E3-E2)</f>
        <v>3.2000122070310226</v>
      </c>
      <c r="I3" s="21">
        <f>SQRT(G3^2+H3^2)</f>
        <v>7.1554448237503951</v>
      </c>
      <c r="M3">
        <f>ABS(D2-D37)</f>
        <v>433.60003662109295</v>
      </c>
      <c r="N3">
        <f>ABS(E2-E37)</f>
        <v>256.80000305175804</v>
      </c>
    </row>
    <row r="4" spans="1:14" x14ac:dyDescent="0.3">
      <c r="A4" s="1">
        <v>37618</v>
      </c>
      <c r="B4" s="1" t="s">
        <v>29</v>
      </c>
      <c r="C4" s="1" t="s">
        <v>11</v>
      </c>
      <c r="D4" s="1">
        <v>905.60003662109295</v>
      </c>
      <c r="E4" s="1">
        <v>184.19999694824199</v>
      </c>
      <c r="F4" s="1" t="s">
        <v>27</v>
      </c>
      <c r="G4">
        <f t="shared" ref="G4:H67" si="0">ABS(D4-D3)</f>
        <v>9.5999755859380684</v>
      </c>
      <c r="H4">
        <f t="shared" si="0"/>
        <v>8.7999877929689774</v>
      </c>
      <c r="I4" s="21">
        <f t="shared" ref="I4:I37" si="1">SQRT(G4^2+H4^2)</f>
        <v>13.02303023136359</v>
      </c>
    </row>
    <row r="5" spans="1:14" x14ac:dyDescent="0.3">
      <c r="A5" s="1">
        <v>37633</v>
      </c>
      <c r="B5" s="1" t="s">
        <v>29</v>
      </c>
      <c r="C5" s="1" t="s">
        <v>11</v>
      </c>
      <c r="D5" s="1">
        <v>884</v>
      </c>
      <c r="E5" s="1">
        <v>205.800033569335</v>
      </c>
      <c r="F5" s="1" t="s">
        <v>27</v>
      </c>
      <c r="G5">
        <f t="shared" si="0"/>
        <v>21.600036621092954</v>
      </c>
      <c r="H5">
        <f t="shared" si="0"/>
        <v>21.600036621093011</v>
      </c>
      <c r="I5" s="21">
        <f t="shared" si="1"/>
        <v>30.547064737305217</v>
      </c>
    </row>
    <row r="6" spans="1:14" x14ac:dyDescent="0.3">
      <c r="A6" s="1">
        <v>37652</v>
      </c>
      <c r="B6" s="1" t="s">
        <v>29</v>
      </c>
      <c r="C6" s="1" t="s">
        <v>11</v>
      </c>
      <c r="D6" s="1">
        <v>836.79998779296795</v>
      </c>
      <c r="E6" s="1">
        <v>233</v>
      </c>
      <c r="F6" s="1" t="s">
        <v>27</v>
      </c>
      <c r="G6">
        <f t="shared" si="0"/>
        <v>47.200012207032046</v>
      </c>
      <c r="H6">
        <f t="shared" si="0"/>
        <v>27.199966430665</v>
      </c>
      <c r="I6" s="21">
        <f t="shared" si="1"/>
        <v>54.476410731373235</v>
      </c>
    </row>
    <row r="7" spans="1:14" x14ac:dyDescent="0.3">
      <c r="A7" s="1">
        <v>37669</v>
      </c>
      <c r="B7" s="1" t="s">
        <v>29</v>
      </c>
      <c r="C7" s="1" t="s">
        <v>11</v>
      </c>
      <c r="D7" s="1">
        <v>794.40002441406205</v>
      </c>
      <c r="E7" s="1">
        <v>254.600006103515</v>
      </c>
      <c r="F7" s="1" t="s">
        <v>27</v>
      </c>
      <c r="G7">
        <f t="shared" si="0"/>
        <v>42.399963378905909</v>
      </c>
      <c r="H7">
        <f t="shared" si="0"/>
        <v>21.600006103515</v>
      </c>
      <c r="I7" s="21">
        <f t="shared" si="1"/>
        <v>47.584841685188437</v>
      </c>
    </row>
    <row r="8" spans="1:14" x14ac:dyDescent="0.3">
      <c r="A8" s="1">
        <v>37678</v>
      </c>
      <c r="B8" s="1" t="s">
        <v>29</v>
      </c>
      <c r="C8" s="1" t="s">
        <v>11</v>
      </c>
      <c r="D8" s="1">
        <v>761.60003662109295</v>
      </c>
      <c r="E8" s="1">
        <v>266.600006103515</v>
      </c>
      <c r="F8" s="1" t="s">
        <v>27</v>
      </c>
      <c r="G8">
        <f t="shared" si="0"/>
        <v>32.799987792969091</v>
      </c>
      <c r="H8">
        <f t="shared" si="0"/>
        <v>12</v>
      </c>
      <c r="I8" s="21">
        <f t="shared" si="1"/>
        <v>34.926196460807482</v>
      </c>
    </row>
    <row r="9" spans="1:14" x14ac:dyDescent="0.3">
      <c r="A9" s="1">
        <v>37698</v>
      </c>
      <c r="B9" s="1" t="s">
        <v>29</v>
      </c>
      <c r="C9" s="1" t="s">
        <v>11</v>
      </c>
      <c r="D9" s="1">
        <v>705.60003662109295</v>
      </c>
      <c r="E9" s="1">
        <v>281.80001831054602</v>
      </c>
      <c r="F9" s="1" t="s">
        <v>27</v>
      </c>
      <c r="G9">
        <f t="shared" si="0"/>
        <v>56</v>
      </c>
      <c r="H9">
        <f t="shared" si="0"/>
        <v>15.200012207031023</v>
      </c>
      <c r="I9" s="21">
        <f t="shared" si="1"/>
        <v>58.026204176164171</v>
      </c>
    </row>
    <row r="10" spans="1:14" x14ac:dyDescent="0.3">
      <c r="A10" s="1">
        <v>37718</v>
      </c>
      <c r="B10" s="1" t="s">
        <v>29</v>
      </c>
      <c r="C10" s="1" t="s">
        <v>11</v>
      </c>
      <c r="D10" s="1">
        <v>652</v>
      </c>
      <c r="E10" s="1">
        <v>291.39999389648398</v>
      </c>
      <c r="F10" s="1" t="s">
        <v>27</v>
      </c>
      <c r="G10">
        <f t="shared" si="0"/>
        <v>53.600036621092954</v>
      </c>
      <c r="H10">
        <f t="shared" si="0"/>
        <v>9.5999755859379547</v>
      </c>
      <c r="I10" s="21">
        <f t="shared" si="1"/>
        <v>54.452947184088302</v>
      </c>
    </row>
    <row r="11" spans="1:14" x14ac:dyDescent="0.3">
      <c r="A11" s="1">
        <v>37733</v>
      </c>
      <c r="B11" s="1" t="s">
        <v>29</v>
      </c>
      <c r="C11" s="1" t="s">
        <v>11</v>
      </c>
      <c r="D11" s="1">
        <v>601.60003662109295</v>
      </c>
      <c r="E11" s="1">
        <v>301.80001831054602</v>
      </c>
      <c r="F11" s="1" t="s">
        <v>27</v>
      </c>
      <c r="G11">
        <f t="shared" si="0"/>
        <v>50.399963378907046</v>
      </c>
      <c r="H11">
        <f t="shared" si="0"/>
        <v>10.400024414062045</v>
      </c>
      <c r="I11" s="21">
        <f t="shared" si="1"/>
        <v>51.461799583849164</v>
      </c>
    </row>
    <row r="12" spans="1:14" x14ac:dyDescent="0.3">
      <c r="A12" s="1">
        <v>37749</v>
      </c>
      <c r="B12" s="1" t="s">
        <v>29</v>
      </c>
      <c r="C12" s="1" t="s">
        <v>11</v>
      </c>
      <c r="D12" s="1">
        <v>569.60003662109295</v>
      </c>
      <c r="E12" s="1">
        <v>312.20001220703102</v>
      </c>
      <c r="F12" s="1" t="s">
        <v>27</v>
      </c>
      <c r="G12">
        <f t="shared" si="0"/>
        <v>32</v>
      </c>
      <c r="H12">
        <f t="shared" si="0"/>
        <v>10.399993896485</v>
      </c>
      <c r="I12" s="21">
        <f t="shared" si="1"/>
        <v>33.647583465189967</v>
      </c>
    </row>
    <row r="13" spans="1:14" x14ac:dyDescent="0.3">
      <c r="A13" s="1">
        <v>37769</v>
      </c>
      <c r="B13" s="1" t="s">
        <v>29</v>
      </c>
      <c r="C13" s="1" t="s">
        <v>11</v>
      </c>
      <c r="D13" s="1">
        <v>537.60003662109295</v>
      </c>
      <c r="E13" s="1">
        <v>325.80001831054602</v>
      </c>
      <c r="F13" s="1" t="s">
        <v>27</v>
      </c>
      <c r="G13">
        <f t="shared" si="0"/>
        <v>32</v>
      </c>
      <c r="H13">
        <f t="shared" si="0"/>
        <v>13.600006103515</v>
      </c>
      <c r="I13" s="21">
        <f t="shared" si="1"/>
        <v>34.770104486694386</v>
      </c>
    </row>
    <row r="14" spans="1:14" x14ac:dyDescent="0.3">
      <c r="A14" s="1">
        <v>37785</v>
      </c>
      <c r="B14" s="1" t="s">
        <v>29</v>
      </c>
      <c r="C14" s="1" t="s">
        <v>11</v>
      </c>
      <c r="D14" s="1">
        <v>521.60003662109295</v>
      </c>
      <c r="E14" s="1">
        <v>335.39999389648398</v>
      </c>
      <c r="F14" s="1" t="s">
        <v>27</v>
      </c>
      <c r="G14">
        <f t="shared" si="0"/>
        <v>16</v>
      </c>
      <c r="H14">
        <f t="shared" si="0"/>
        <v>9.5999755859379547</v>
      </c>
      <c r="I14" s="21">
        <f t="shared" si="1"/>
        <v>18.659033502585412</v>
      </c>
    </row>
    <row r="15" spans="1:14" x14ac:dyDescent="0.3">
      <c r="A15" s="1">
        <v>37797</v>
      </c>
      <c r="B15" s="1" t="s">
        <v>29</v>
      </c>
      <c r="C15" s="1" t="s">
        <v>11</v>
      </c>
      <c r="D15" s="1">
        <v>512.79998779296795</v>
      </c>
      <c r="E15" s="1">
        <v>341.80001831054602</v>
      </c>
      <c r="F15" s="1" t="s">
        <v>27</v>
      </c>
      <c r="G15">
        <f t="shared" si="0"/>
        <v>8.800048828125</v>
      </c>
      <c r="H15">
        <f t="shared" si="0"/>
        <v>6.4000244140620453</v>
      </c>
      <c r="I15" s="21">
        <f t="shared" si="1"/>
        <v>10.881230255718993</v>
      </c>
    </row>
    <row r="16" spans="1:14" x14ac:dyDescent="0.3">
      <c r="A16" s="1">
        <v>37813</v>
      </c>
      <c r="B16" s="1" t="s">
        <v>29</v>
      </c>
      <c r="C16" s="1" t="s">
        <v>11</v>
      </c>
      <c r="D16" s="1">
        <v>504</v>
      </c>
      <c r="E16" s="1">
        <v>347.39999389648398</v>
      </c>
      <c r="F16" s="1" t="s">
        <v>27</v>
      </c>
      <c r="G16">
        <f t="shared" si="0"/>
        <v>8.7999877929679542</v>
      </c>
      <c r="H16">
        <f t="shared" si="0"/>
        <v>5.5999755859379547</v>
      </c>
      <c r="I16" s="21">
        <f t="shared" si="1"/>
        <v>10.430700442419298</v>
      </c>
    </row>
    <row r="17" spans="1:9" x14ac:dyDescent="0.3">
      <c r="A17" s="1">
        <v>37832</v>
      </c>
      <c r="B17" s="1" t="s">
        <v>29</v>
      </c>
      <c r="C17" s="1" t="s">
        <v>11</v>
      </c>
      <c r="D17" s="1">
        <v>499.20001220703102</v>
      </c>
      <c r="E17" s="1">
        <v>350.600006103515</v>
      </c>
      <c r="F17" s="1" t="s">
        <v>27</v>
      </c>
      <c r="G17">
        <f t="shared" si="0"/>
        <v>4.7999877929689774</v>
      </c>
      <c r="H17">
        <f t="shared" si="0"/>
        <v>3.2000122070310226</v>
      </c>
      <c r="I17" s="21">
        <f t="shared" si="1"/>
        <v>5.7688786551459676</v>
      </c>
    </row>
    <row r="18" spans="1:9" x14ac:dyDescent="0.3">
      <c r="A18" s="1">
        <v>37848</v>
      </c>
      <c r="B18" s="1" t="s">
        <v>29</v>
      </c>
      <c r="C18" s="1" t="s">
        <v>11</v>
      </c>
      <c r="D18" s="1">
        <v>496.80001831054602</v>
      </c>
      <c r="E18" s="1">
        <v>353.80001831054602</v>
      </c>
      <c r="F18" s="1" t="s">
        <v>27</v>
      </c>
      <c r="G18">
        <f t="shared" si="0"/>
        <v>2.3999938964850003</v>
      </c>
      <c r="H18">
        <f t="shared" si="0"/>
        <v>3.2000122070310226</v>
      </c>
      <c r="I18" s="21">
        <f t="shared" si="1"/>
        <v>4.000006103534445</v>
      </c>
    </row>
    <row r="19" spans="1:9" x14ac:dyDescent="0.3">
      <c r="A19" s="1">
        <v>37866</v>
      </c>
      <c r="B19" s="1" t="s">
        <v>29</v>
      </c>
      <c r="C19" s="1" t="s">
        <v>11</v>
      </c>
      <c r="D19" s="1">
        <v>494.39999389648398</v>
      </c>
      <c r="E19" s="1">
        <v>357</v>
      </c>
      <c r="F19" s="1" t="s">
        <v>27</v>
      </c>
      <c r="G19">
        <f t="shared" si="0"/>
        <v>2.4000244140620453</v>
      </c>
      <c r="H19">
        <f t="shared" si="0"/>
        <v>3.1999816894539777</v>
      </c>
      <c r="I19" s="21">
        <f t="shared" si="1"/>
        <v>4.0000000001168248</v>
      </c>
    </row>
    <row r="20" spans="1:9" x14ac:dyDescent="0.3">
      <c r="A20" s="1">
        <v>37884</v>
      </c>
      <c r="B20" s="1" t="s">
        <v>29</v>
      </c>
      <c r="C20" s="1" t="s">
        <v>11</v>
      </c>
      <c r="D20" s="1">
        <v>492.80001831054602</v>
      </c>
      <c r="E20" s="1">
        <v>362.600006103515</v>
      </c>
      <c r="F20" s="1" t="s">
        <v>27</v>
      </c>
      <c r="G20">
        <f t="shared" si="0"/>
        <v>1.5999755859379547</v>
      </c>
      <c r="H20">
        <f t="shared" si="0"/>
        <v>5.6000061035149997</v>
      </c>
      <c r="I20" s="21">
        <f t="shared" si="1"/>
        <v>5.8240870730958987</v>
      </c>
    </row>
    <row r="21" spans="1:9" x14ac:dyDescent="0.3">
      <c r="A21" s="1">
        <v>37902</v>
      </c>
      <c r="B21" s="1" t="s">
        <v>29</v>
      </c>
      <c r="C21" s="1" t="s">
        <v>11</v>
      </c>
      <c r="D21" s="1">
        <v>491.20001220703102</v>
      </c>
      <c r="E21" s="1">
        <v>370.600006103515</v>
      </c>
      <c r="F21" s="1" t="s">
        <v>27</v>
      </c>
      <c r="G21">
        <f t="shared" si="0"/>
        <v>1.6000061035149997</v>
      </c>
      <c r="H21">
        <f t="shared" si="0"/>
        <v>8</v>
      </c>
      <c r="I21" s="21">
        <f t="shared" si="1"/>
        <v>8.1584324187484238</v>
      </c>
    </row>
    <row r="22" spans="1:9" x14ac:dyDescent="0.3">
      <c r="A22" s="1">
        <v>37913</v>
      </c>
      <c r="B22" s="1" t="s">
        <v>29</v>
      </c>
      <c r="C22" s="1" t="s">
        <v>11</v>
      </c>
      <c r="D22" s="1">
        <v>488</v>
      </c>
      <c r="E22" s="1">
        <v>377</v>
      </c>
      <c r="F22" s="1" t="s">
        <v>27</v>
      </c>
      <c r="G22">
        <f t="shared" si="0"/>
        <v>3.2000122070310226</v>
      </c>
      <c r="H22">
        <f t="shared" si="0"/>
        <v>6.3999938964850003</v>
      </c>
      <c r="I22" s="21">
        <f t="shared" si="1"/>
        <v>7.1554175280127996</v>
      </c>
    </row>
    <row r="23" spans="1:9" x14ac:dyDescent="0.3">
      <c r="A23" s="1">
        <v>37932</v>
      </c>
      <c r="B23" s="1" t="s">
        <v>29</v>
      </c>
      <c r="C23" s="1" t="s">
        <v>11</v>
      </c>
      <c r="D23" s="1">
        <v>486.39999389648398</v>
      </c>
      <c r="E23" s="1">
        <v>388.20001220703102</v>
      </c>
      <c r="F23" s="1" t="s">
        <v>27</v>
      </c>
      <c r="G23">
        <f t="shared" si="0"/>
        <v>1.6000061035160229</v>
      </c>
      <c r="H23">
        <f t="shared" si="0"/>
        <v>11.200012207031023</v>
      </c>
      <c r="I23" s="21">
        <f t="shared" si="1"/>
        <v>11.313721446497278</v>
      </c>
    </row>
    <row r="24" spans="1:9" x14ac:dyDescent="0.3">
      <c r="A24" s="1">
        <v>37949</v>
      </c>
      <c r="B24" s="1" t="s">
        <v>29</v>
      </c>
      <c r="C24" s="1" t="s">
        <v>11</v>
      </c>
      <c r="D24" s="1">
        <v>484</v>
      </c>
      <c r="E24" s="1">
        <v>397.80001831054602</v>
      </c>
      <c r="F24" s="1" t="s">
        <v>27</v>
      </c>
      <c r="G24">
        <f t="shared" si="0"/>
        <v>2.3999938964839771</v>
      </c>
      <c r="H24">
        <f t="shared" si="0"/>
        <v>9.6000061035149997</v>
      </c>
      <c r="I24" s="21">
        <f t="shared" si="1"/>
        <v>9.8954579424443807</v>
      </c>
    </row>
    <row r="25" spans="1:9" x14ac:dyDescent="0.3">
      <c r="A25" s="1">
        <v>37966</v>
      </c>
      <c r="B25" s="1" t="s">
        <v>29</v>
      </c>
      <c r="C25" s="1" t="s">
        <v>11</v>
      </c>
      <c r="D25" s="1">
        <v>482.39999389648398</v>
      </c>
      <c r="E25" s="1">
        <v>404.20001220703102</v>
      </c>
      <c r="F25" s="1" t="s">
        <v>27</v>
      </c>
      <c r="G25">
        <f t="shared" si="0"/>
        <v>1.6000061035160229</v>
      </c>
      <c r="H25">
        <f t="shared" si="0"/>
        <v>6.3999938964850003</v>
      </c>
      <c r="I25" s="21">
        <f t="shared" si="1"/>
        <v>6.5969645600331805</v>
      </c>
    </row>
    <row r="26" spans="1:9" x14ac:dyDescent="0.3">
      <c r="A26" s="1">
        <v>37985</v>
      </c>
      <c r="B26" s="1" t="s">
        <v>29</v>
      </c>
      <c r="C26" s="1" t="s">
        <v>11</v>
      </c>
      <c r="D26" s="1">
        <v>482.39999389648398</v>
      </c>
      <c r="E26" s="1">
        <v>408.20001220703102</v>
      </c>
      <c r="F26" s="1" t="s">
        <v>27</v>
      </c>
      <c r="G26">
        <f t="shared" si="0"/>
        <v>0</v>
      </c>
      <c r="H26">
        <f t="shared" si="0"/>
        <v>4</v>
      </c>
      <c r="I26" s="21">
        <f t="shared" si="1"/>
        <v>4</v>
      </c>
    </row>
    <row r="27" spans="1:9" x14ac:dyDescent="0.3">
      <c r="A27" s="1">
        <v>38002</v>
      </c>
      <c r="B27" s="1" t="s">
        <v>29</v>
      </c>
      <c r="C27" s="1" t="s">
        <v>11</v>
      </c>
      <c r="D27" s="1">
        <v>482.39999389648398</v>
      </c>
      <c r="E27" s="1">
        <v>412.20001220703102</v>
      </c>
      <c r="F27" s="1" t="s">
        <v>27</v>
      </c>
      <c r="G27">
        <f t="shared" si="0"/>
        <v>0</v>
      </c>
      <c r="H27">
        <f t="shared" si="0"/>
        <v>4</v>
      </c>
      <c r="I27" s="21">
        <f t="shared" si="1"/>
        <v>4</v>
      </c>
    </row>
    <row r="28" spans="1:9" x14ac:dyDescent="0.3">
      <c r="A28" s="1">
        <v>38012</v>
      </c>
      <c r="B28" s="1" t="s">
        <v>29</v>
      </c>
      <c r="C28" s="1" t="s">
        <v>11</v>
      </c>
      <c r="D28" s="1">
        <v>483.20001220703102</v>
      </c>
      <c r="E28" s="1">
        <v>413.80001831054602</v>
      </c>
      <c r="F28" s="1" t="s">
        <v>27</v>
      </c>
      <c r="G28">
        <f t="shared" si="0"/>
        <v>0.80001831054704553</v>
      </c>
      <c r="H28">
        <f t="shared" si="0"/>
        <v>1.6000061035149997</v>
      </c>
      <c r="I28" s="21">
        <f t="shared" si="1"/>
        <v>1.7888680299272499</v>
      </c>
    </row>
    <row r="29" spans="1:9" x14ac:dyDescent="0.3">
      <c r="A29" s="1">
        <v>38033</v>
      </c>
      <c r="B29" s="1" t="s">
        <v>29</v>
      </c>
      <c r="C29" s="1" t="s">
        <v>11</v>
      </c>
      <c r="D29" s="1">
        <v>484</v>
      </c>
      <c r="E29" s="1">
        <v>417</v>
      </c>
      <c r="F29" s="1" t="s">
        <v>27</v>
      </c>
      <c r="G29">
        <f t="shared" si="0"/>
        <v>0.79998779296897737</v>
      </c>
      <c r="H29">
        <f t="shared" si="0"/>
        <v>3.1999816894539777</v>
      </c>
      <c r="I29" s="21">
        <f t="shared" si="1"/>
        <v>3.2984637760236368</v>
      </c>
    </row>
    <row r="30" spans="1:9" x14ac:dyDescent="0.3">
      <c r="A30" s="1">
        <v>38048</v>
      </c>
      <c r="B30" s="1" t="s">
        <v>29</v>
      </c>
      <c r="C30" s="1" t="s">
        <v>11</v>
      </c>
      <c r="D30" s="1">
        <v>484.80001831054602</v>
      </c>
      <c r="E30" s="1">
        <v>419.39999389648398</v>
      </c>
      <c r="F30" s="1" t="s">
        <v>27</v>
      </c>
      <c r="G30">
        <f t="shared" si="0"/>
        <v>0.80001831054602235</v>
      </c>
      <c r="H30">
        <f t="shared" si="0"/>
        <v>2.3999938964839771</v>
      </c>
      <c r="I30" s="21">
        <f t="shared" si="1"/>
        <v>2.5298221282076838</v>
      </c>
    </row>
    <row r="31" spans="1:9" x14ac:dyDescent="0.3">
      <c r="A31" s="1">
        <v>38065</v>
      </c>
      <c r="B31" s="1" t="s">
        <v>29</v>
      </c>
      <c r="C31" s="1" t="s">
        <v>11</v>
      </c>
      <c r="D31" s="1">
        <v>484.80001831054602</v>
      </c>
      <c r="E31" s="1">
        <v>421.80001831054602</v>
      </c>
      <c r="F31" s="1" t="s">
        <v>27</v>
      </c>
      <c r="G31">
        <f t="shared" si="0"/>
        <v>0</v>
      </c>
      <c r="H31">
        <f t="shared" si="0"/>
        <v>2.4000244140620453</v>
      </c>
      <c r="I31" s="21">
        <f t="shared" si="1"/>
        <v>2.4000244140620453</v>
      </c>
    </row>
    <row r="32" spans="1:9" x14ac:dyDescent="0.3">
      <c r="A32" s="1">
        <v>38083</v>
      </c>
      <c r="B32" s="1" t="s">
        <v>29</v>
      </c>
      <c r="C32" s="1" t="s">
        <v>11</v>
      </c>
      <c r="D32" s="1">
        <v>485.600006103515</v>
      </c>
      <c r="E32" s="1">
        <v>424.20001220703102</v>
      </c>
      <c r="F32" s="1" t="s">
        <v>27</v>
      </c>
      <c r="G32">
        <f t="shared" si="0"/>
        <v>0.79998779296897737</v>
      </c>
      <c r="H32">
        <f t="shared" si="0"/>
        <v>2.3999938964850003</v>
      </c>
      <c r="I32" s="21">
        <f t="shared" si="1"/>
        <v>2.5298124776482207</v>
      </c>
    </row>
    <row r="33" spans="1:9" x14ac:dyDescent="0.3">
      <c r="A33" s="1">
        <v>38102</v>
      </c>
      <c r="B33" s="1" t="s">
        <v>29</v>
      </c>
      <c r="C33" s="1" t="s">
        <v>11</v>
      </c>
      <c r="D33" s="1">
        <v>486.39999389648398</v>
      </c>
      <c r="E33" s="1">
        <v>427.39999389648398</v>
      </c>
      <c r="F33" s="1" t="s">
        <v>27</v>
      </c>
      <c r="G33">
        <f t="shared" si="0"/>
        <v>0.79998779296897737</v>
      </c>
      <c r="H33">
        <f t="shared" si="0"/>
        <v>3.1999816894529545</v>
      </c>
      <c r="I33" s="21">
        <f t="shared" si="1"/>
        <v>3.2984637760226443</v>
      </c>
    </row>
    <row r="34" spans="1:9" x14ac:dyDescent="0.3">
      <c r="A34" s="1">
        <v>38111</v>
      </c>
      <c r="B34" s="1" t="s">
        <v>29</v>
      </c>
      <c r="C34" s="1" t="s">
        <v>11</v>
      </c>
      <c r="D34" s="1">
        <v>488</v>
      </c>
      <c r="E34" s="1">
        <v>428.20001220703102</v>
      </c>
      <c r="F34" s="1" t="s">
        <v>27</v>
      </c>
      <c r="G34">
        <f t="shared" si="0"/>
        <v>1.6000061035160229</v>
      </c>
      <c r="H34">
        <f t="shared" si="0"/>
        <v>0.80001831054704553</v>
      </c>
      <c r="I34" s="21">
        <f t="shared" si="1"/>
        <v>1.7888680299281654</v>
      </c>
    </row>
    <row r="35" spans="1:9" x14ac:dyDescent="0.3">
      <c r="A35" s="1">
        <v>38123</v>
      </c>
      <c r="B35" s="1" t="s">
        <v>29</v>
      </c>
      <c r="C35" s="1" t="s">
        <v>11</v>
      </c>
      <c r="D35" s="1">
        <v>488</v>
      </c>
      <c r="E35" s="1">
        <v>429.80001831054602</v>
      </c>
      <c r="F35" s="1" t="s">
        <v>27</v>
      </c>
      <c r="G35">
        <f t="shared" si="0"/>
        <v>0</v>
      </c>
      <c r="H35">
        <f t="shared" si="0"/>
        <v>1.6000061035149997</v>
      </c>
      <c r="I35" s="21">
        <f t="shared" si="1"/>
        <v>1.6000061035149997</v>
      </c>
    </row>
    <row r="36" spans="1:9" x14ac:dyDescent="0.3">
      <c r="A36" s="1">
        <v>38174</v>
      </c>
      <c r="B36" s="1" t="s">
        <v>29</v>
      </c>
      <c r="C36" s="1" t="s">
        <v>11</v>
      </c>
      <c r="D36" s="1">
        <v>488</v>
      </c>
      <c r="E36" s="1">
        <v>429</v>
      </c>
      <c r="F36" s="1" t="s">
        <v>27</v>
      </c>
      <c r="G36">
        <f t="shared" si="0"/>
        <v>0</v>
      </c>
      <c r="H36">
        <f t="shared" si="0"/>
        <v>0.80001831054602235</v>
      </c>
      <c r="I36" s="21">
        <f t="shared" si="1"/>
        <v>0.80001831054602235</v>
      </c>
    </row>
    <row r="37" spans="1:9" x14ac:dyDescent="0.3">
      <c r="A37" s="1">
        <v>38183</v>
      </c>
      <c r="B37" s="1" t="s">
        <v>30</v>
      </c>
      <c r="C37" s="1" t="s">
        <v>11</v>
      </c>
      <c r="D37" s="1">
        <v>488</v>
      </c>
      <c r="E37" s="1">
        <v>429</v>
      </c>
      <c r="F37" s="1" t="s">
        <v>27</v>
      </c>
      <c r="G37">
        <f t="shared" si="0"/>
        <v>0</v>
      </c>
      <c r="H37">
        <f t="shared" si="0"/>
        <v>0</v>
      </c>
      <c r="I37" s="21">
        <f t="shared" si="1"/>
        <v>0</v>
      </c>
    </row>
    <row r="39" spans="1:9" x14ac:dyDescent="0.3">
      <c r="G39">
        <f t="shared" si="0"/>
        <v>0</v>
      </c>
      <c r="H39">
        <f t="shared" si="0"/>
        <v>0</v>
      </c>
    </row>
    <row r="40" spans="1:9" x14ac:dyDescent="0.3">
      <c r="G40">
        <f t="shared" si="0"/>
        <v>0</v>
      </c>
      <c r="H40">
        <f t="shared" si="0"/>
        <v>0</v>
      </c>
    </row>
    <row r="41" spans="1:9" x14ac:dyDescent="0.3">
      <c r="G41">
        <f t="shared" si="0"/>
        <v>0</v>
      </c>
      <c r="H41">
        <f t="shared" si="0"/>
        <v>0</v>
      </c>
    </row>
    <row r="42" spans="1:9" x14ac:dyDescent="0.3">
      <c r="G42">
        <f t="shared" si="0"/>
        <v>0</v>
      </c>
      <c r="H42">
        <f t="shared" si="0"/>
        <v>0</v>
      </c>
    </row>
    <row r="43" spans="1:9" x14ac:dyDescent="0.3">
      <c r="G43">
        <f t="shared" si="0"/>
        <v>0</v>
      </c>
      <c r="H43">
        <f t="shared" si="0"/>
        <v>0</v>
      </c>
    </row>
    <row r="44" spans="1:9" x14ac:dyDescent="0.3">
      <c r="G44">
        <f t="shared" si="0"/>
        <v>0</v>
      </c>
      <c r="H44">
        <f t="shared" si="0"/>
        <v>0</v>
      </c>
    </row>
    <row r="45" spans="1:9" x14ac:dyDescent="0.3">
      <c r="G45">
        <f t="shared" si="0"/>
        <v>0</v>
      </c>
      <c r="H45">
        <f t="shared" si="0"/>
        <v>0</v>
      </c>
    </row>
    <row r="46" spans="1:9" x14ac:dyDescent="0.3">
      <c r="G46">
        <f t="shared" si="0"/>
        <v>0</v>
      </c>
      <c r="H46">
        <f t="shared" si="0"/>
        <v>0</v>
      </c>
    </row>
    <row r="47" spans="1:9" x14ac:dyDescent="0.3">
      <c r="G47">
        <f t="shared" si="0"/>
        <v>0</v>
      </c>
      <c r="H47">
        <f t="shared" si="0"/>
        <v>0</v>
      </c>
    </row>
    <row r="48" spans="1:9" x14ac:dyDescent="0.3">
      <c r="G48">
        <f t="shared" si="0"/>
        <v>0</v>
      </c>
      <c r="H48">
        <f t="shared" si="0"/>
        <v>0</v>
      </c>
    </row>
    <row r="49" spans="7:8" x14ac:dyDescent="0.3">
      <c r="G49">
        <f t="shared" si="0"/>
        <v>0</v>
      </c>
      <c r="H49">
        <f t="shared" si="0"/>
        <v>0</v>
      </c>
    </row>
    <row r="50" spans="7:8" x14ac:dyDescent="0.3">
      <c r="G50">
        <f t="shared" si="0"/>
        <v>0</v>
      </c>
      <c r="H50">
        <f t="shared" si="0"/>
        <v>0</v>
      </c>
    </row>
    <row r="51" spans="7:8" x14ac:dyDescent="0.3">
      <c r="G51">
        <f t="shared" si="0"/>
        <v>0</v>
      </c>
      <c r="H51">
        <f t="shared" si="0"/>
        <v>0</v>
      </c>
    </row>
    <row r="52" spans="7:8" x14ac:dyDescent="0.3">
      <c r="G52">
        <f t="shared" si="0"/>
        <v>0</v>
      </c>
      <c r="H52">
        <f t="shared" si="0"/>
        <v>0</v>
      </c>
    </row>
    <row r="53" spans="7:8" x14ac:dyDescent="0.3">
      <c r="G53">
        <f t="shared" si="0"/>
        <v>0</v>
      </c>
      <c r="H53">
        <f t="shared" si="0"/>
        <v>0</v>
      </c>
    </row>
    <row r="54" spans="7:8" x14ac:dyDescent="0.3">
      <c r="G54">
        <f t="shared" si="0"/>
        <v>0</v>
      </c>
      <c r="H54">
        <f t="shared" si="0"/>
        <v>0</v>
      </c>
    </row>
    <row r="55" spans="7:8" x14ac:dyDescent="0.3">
      <c r="G55">
        <f t="shared" si="0"/>
        <v>0</v>
      </c>
      <c r="H55">
        <f t="shared" si="0"/>
        <v>0</v>
      </c>
    </row>
    <row r="56" spans="7:8" x14ac:dyDescent="0.3">
      <c r="G56">
        <f t="shared" si="0"/>
        <v>0</v>
      </c>
      <c r="H56">
        <f t="shared" si="0"/>
        <v>0</v>
      </c>
    </row>
    <row r="57" spans="7:8" x14ac:dyDescent="0.3">
      <c r="G57">
        <f t="shared" si="0"/>
        <v>0</v>
      </c>
      <c r="H57">
        <f t="shared" si="0"/>
        <v>0</v>
      </c>
    </row>
    <row r="58" spans="7:8" x14ac:dyDescent="0.3">
      <c r="G58">
        <f t="shared" si="0"/>
        <v>0</v>
      </c>
      <c r="H58">
        <f t="shared" si="0"/>
        <v>0</v>
      </c>
    </row>
    <row r="59" spans="7:8" x14ac:dyDescent="0.3">
      <c r="G59">
        <f t="shared" si="0"/>
        <v>0</v>
      </c>
      <c r="H59">
        <f t="shared" si="0"/>
        <v>0</v>
      </c>
    </row>
    <row r="60" spans="7:8" x14ac:dyDescent="0.3">
      <c r="G60">
        <f t="shared" si="0"/>
        <v>0</v>
      </c>
      <c r="H60">
        <f t="shared" si="0"/>
        <v>0</v>
      </c>
    </row>
    <row r="61" spans="7:8" x14ac:dyDescent="0.3">
      <c r="G61">
        <f t="shared" si="0"/>
        <v>0</v>
      </c>
      <c r="H61">
        <f t="shared" si="0"/>
        <v>0</v>
      </c>
    </row>
    <row r="62" spans="7:8" x14ac:dyDescent="0.3">
      <c r="G62">
        <f t="shared" si="0"/>
        <v>0</v>
      </c>
      <c r="H62">
        <f t="shared" si="0"/>
        <v>0</v>
      </c>
    </row>
    <row r="63" spans="7:8" x14ac:dyDescent="0.3">
      <c r="G63">
        <f t="shared" si="0"/>
        <v>0</v>
      </c>
      <c r="H63">
        <f t="shared" si="0"/>
        <v>0</v>
      </c>
    </row>
    <row r="64" spans="7:8" x14ac:dyDescent="0.3">
      <c r="G64">
        <f t="shared" si="0"/>
        <v>0</v>
      </c>
      <c r="H64">
        <f t="shared" si="0"/>
        <v>0</v>
      </c>
    </row>
    <row r="65" spans="7:8" x14ac:dyDescent="0.3">
      <c r="G65">
        <f t="shared" si="0"/>
        <v>0</v>
      </c>
      <c r="H65">
        <f t="shared" si="0"/>
        <v>0</v>
      </c>
    </row>
    <row r="66" spans="7:8" x14ac:dyDescent="0.3">
      <c r="G66">
        <f t="shared" si="0"/>
        <v>0</v>
      </c>
      <c r="H66">
        <f t="shared" si="0"/>
        <v>0</v>
      </c>
    </row>
    <row r="67" spans="7:8" x14ac:dyDescent="0.3">
      <c r="G67">
        <f t="shared" si="0"/>
        <v>0</v>
      </c>
      <c r="H67">
        <f t="shared" si="0"/>
        <v>0</v>
      </c>
    </row>
    <row r="68" spans="7:8" x14ac:dyDescent="0.3">
      <c r="G68">
        <f t="shared" ref="G68:H119" si="2">ABS(D68-D67)</f>
        <v>0</v>
      </c>
      <c r="H68">
        <f t="shared" si="2"/>
        <v>0</v>
      </c>
    </row>
    <row r="69" spans="7:8" x14ac:dyDescent="0.3">
      <c r="G69">
        <f t="shared" si="2"/>
        <v>0</v>
      </c>
      <c r="H69">
        <f t="shared" si="2"/>
        <v>0</v>
      </c>
    </row>
    <row r="70" spans="7:8" x14ac:dyDescent="0.3">
      <c r="G70">
        <f t="shared" si="2"/>
        <v>0</v>
      </c>
      <c r="H70">
        <f t="shared" si="2"/>
        <v>0</v>
      </c>
    </row>
    <row r="71" spans="7:8" x14ac:dyDescent="0.3">
      <c r="G71">
        <f t="shared" si="2"/>
        <v>0</v>
      </c>
      <c r="H71">
        <f t="shared" si="2"/>
        <v>0</v>
      </c>
    </row>
    <row r="72" spans="7:8" x14ac:dyDescent="0.3">
      <c r="G72">
        <f t="shared" si="2"/>
        <v>0</v>
      </c>
      <c r="H72">
        <f t="shared" si="2"/>
        <v>0</v>
      </c>
    </row>
    <row r="73" spans="7:8" x14ac:dyDescent="0.3">
      <c r="G73">
        <f t="shared" si="2"/>
        <v>0</v>
      </c>
      <c r="H73">
        <f t="shared" si="2"/>
        <v>0</v>
      </c>
    </row>
    <row r="74" spans="7:8" x14ac:dyDescent="0.3">
      <c r="G74">
        <f t="shared" si="2"/>
        <v>0</v>
      </c>
      <c r="H74">
        <f t="shared" si="2"/>
        <v>0</v>
      </c>
    </row>
    <row r="75" spans="7:8" x14ac:dyDescent="0.3">
      <c r="G75">
        <f t="shared" si="2"/>
        <v>0</v>
      </c>
      <c r="H75">
        <f t="shared" si="2"/>
        <v>0</v>
      </c>
    </row>
    <row r="76" spans="7:8" x14ac:dyDescent="0.3">
      <c r="G76">
        <f t="shared" si="2"/>
        <v>0</v>
      </c>
      <c r="H76">
        <f t="shared" si="2"/>
        <v>0</v>
      </c>
    </row>
    <row r="77" spans="7:8" x14ac:dyDescent="0.3">
      <c r="G77">
        <f t="shared" si="2"/>
        <v>0</v>
      </c>
      <c r="H77">
        <f t="shared" si="2"/>
        <v>0</v>
      </c>
    </row>
    <row r="78" spans="7:8" x14ac:dyDescent="0.3">
      <c r="G78">
        <f t="shared" si="2"/>
        <v>0</v>
      </c>
      <c r="H78">
        <f t="shared" si="2"/>
        <v>0</v>
      </c>
    </row>
    <row r="79" spans="7:8" x14ac:dyDescent="0.3">
      <c r="G79">
        <f t="shared" si="2"/>
        <v>0</v>
      </c>
      <c r="H79">
        <f t="shared" si="2"/>
        <v>0</v>
      </c>
    </row>
    <row r="80" spans="7:8" x14ac:dyDescent="0.3">
      <c r="G80">
        <f t="shared" si="2"/>
        <v>0</v>
      </c>
      <c r="H80">
        <f t="shared" si="2"/>
        <v>0</v>
      </c>
    </row>
    <row r="81" spans="7:8" x14ac:dyDescent="0.3">
      <c r="G81">
        <f t="shared" si="2"/>
        <v>0</v>
      </c>
      <c r="H81">
        <f t="shared" si="2"/>
        <v>0</v>
      </c>
    </row>
    <row r="82" spans="7:8" x14ac:dyDescent="0.3">
      <c r="G82">
        <f t="shared" si="2"/>
        <v>0</v>
      </c>
      <c r="H82">
        <f t="shared" si="2"/>
        <v>0</v>
      </c>
    </row>
    <row r="83" spans="7:8" x14ac:dyDescent="0.3">
      <c r="G83">
        <f t="shared" si="2"/>
        <v>0</v>
      </c>
      <c r="H83">
        <f t="shared" si="2"/>
        <v>0</v>
      </c>
    </row>
    <row r="84" spans="7:8" x14ac:dyDescent="0.3">
      <c r="G84">
        <f t="shared" si="2"/>
        <v>0</v>
      </c>
      <c r="H84">
        <f t="shared" si="2"/>
        <v>0</v>
      </c>
    </row>
    <row r="85" spans="7:8" x14ac:dyDescent="0.3">
      <c r="G85">
        <f t="shared" si="2"/>
        <v>0</v>
      </c>
      <c r="H85">
        <f t="shared" si="2"/>
        <v>0</v>
      </c>
    </row>
    <row r="86" spans="7:8" x14ac:dyDescent="0.3">
      <c r="G86">
        <f t="shared" si="2"/>
        <v>0</v>
      </c>
      <c r="H86">
        <f t="shared" si="2"/>
        <v>0</v>
      </c>
    </row>
    <row r="87" spans="7:8" x14ac:dyDescent="0.3">
      <c r="G87">
        <f t="shared" si="2"/>
        <v>0</v>
      </c>
      <c r="H87">
        <f t="shared" si="2"/>
        <v>0</v>
      </c>
    </row>
    <row r="88" spans="7:8" x14ac:dyDescent="0.3">
      <c r="G88">
        <f t="shared" si="2"/>
        <v>0</v>
      </c>
      <c r="H88">
        <f t="shared" si="2"/>
        <v>0</v>
      </c>
    </row>
    <row r="89" spans="7:8" x14ac:dyDescent="0.3">
      <c r="G89">
        <f t="shared" si="2"/>
        <v>0</v>
      </c>
      <c r="H89">
        <f t="shared" si="2"/>
        <v>0</v>
      </c>
    </row>
    <row r="90" spans="7:8" x14ac:dyDescent="0.3">
      <c r="G90">
        <f t="shared" si="2"/>
        <v>0</v>
      </c>
      <c r="H90">
        <f t="shared" si="2"/>
        <v>0</v>
      </c>
    </row>
    <row r="91" spans="7:8" x14ac:dyDescent="0.3">
      <c r="G91">
        <f t="shared" si="2"/>
        <v>0</v>
      </c>
      <c r="H91">
        <f t="shared" si="2"/>
        <v>0</v>
      </c>
    </row>
    <row r="92" spans="7:8" x14ac:dyDescent="0.3">
      <c r="G92">
        <f t="shared" si="2"/>
        <v>0</v>
      </c>
      <c r="H92">
        <f t="shared" si="2"/>
        <v>0</v>
      </c>
    </row>
    <row r="93" spans="7:8" x14ac:dyDescent="0.3">
      <c r="G93">
        <f t="shared" si="2"/>
        <v>0</v>
      </c>
      <c r="H93">
        <f t="shared" si="2"/>
        <v>0</v>
      </c>
    </row>
    <row r="94" spans="7:8" x14ac:dyDescent="0.3">
      <c r="G94">
        <f t="shared" si="2"/>
        <v>0</v>
      </c>
      <c r="H94">
        <f t="shared" si="2"/>
        <v>0</v>
      </c>
    </row>
    <row r="95" spans="7:8" x14ac:dyDescent="0.3">
      <c r="G95">
        <f t="shared" si="2"/>
        <v>0</v>
      </c>
      <c r="H95">
        <f t="shared" si="2"/>
        <v>0</v>
      </c>
    </row>
    <row r="96" spans="7:8" x14ac:dyDescent="0.3">
      <c r="G96">
        <f t="shared" si="2"/>
        <v>0</v>
      </c>
      <c r="H96">
        <f t="shared" si="2"/>
        <v>0</v>
      </c>
    </row>
    <row r="97" spans="7:8" x14ac:dyDescent="0.3">
      <c r="G97">
        <f t="shared" si="2"/>
        <v>0</v>
      </c>
      <c r="H97">
        <f t="shared" si="2"/>
        <v>0</v>
      </c>
    </row>
    <row r="98" spans="7:8" x14ac:dyDescent="0.3">
      <c r="G98">
        <f t="shared" si="2"/>
        <v>0</v>
      </c>
      <c r="H98">
        <f t="shared" si="2"/>
        <v>0</v>
      </c>
    </row>
    <row r="99" spans="7:8" x14ac:dyDescent="0.3">
      <c r="G99">
        <f t="shared" si="2"/>
        <v>0</v>
      </c>
      <c r="H99">
        <f t="shared" si="2"/>
        <v>0</v>
      </c>
    </row>
    <row r="100" spans="7:8" x14ac:dyDescent="0.3">
      <c r="G100">
        <f t="shared" si="2"/>
        <v>0</v>
      </c>
      <c r="H100">
        <f t="shared" si="2"/>
        <v>0</v>
      </c>
    </row>
    <row r="101" spans="7:8" x14ac:dyDescent="0.3">
      <c r="G101">
        <f t="shared" si="2"/>
        <v>0</v>
      </c>
      <c r="H101">
        <f t="shared" si="2"/>
        <v>0</v>
      </c>
    </row>
    <row r="102" spans="7:8" x14ac:dyDescent="0.3">
      <c r="G102">
        <f t="shared" si="2"/>
        <v>0</v>
      </c>
      <c r="H102">
        <f t="shared" si="2"/>
        <v>0</v>
      </c>
    </row>
    <row r="103" spans="7:8" x14ac:dyDescent="0.3">
      <c r="G103">
        <f t="shared" si="2"/>
        <v>0</v>
      </c>
      <c r="H103">
        <f t="shared" si="2"/>
        <v>0</v>
      </c>
    </row>
    <row r="104" spans="7:8" x14ac:dyDescent="0.3">
      <c r="G104">
        <f t="shared" si="2"/>
        <v>0</v>
      </c>
      <c r="H104">
        <f t="shared" si="2"/>
        <v>0</v>
      </c>
    </row>
    <row r="105" spans="7:8" x14ac:dyDescent="0.3">
      <c r="G105">
        <f t="shared" si="2"/>
        <v>0</v>
      </c>
      <c r="H105">
        <f t="shared" si="2"/>
        <v>0</v>
      </c>
    </row>
    <row r="106" spans="7:8" x14ac:dyDescent="0.3">
      <c r="G106">
        <f t="shared" si="2"/>
        <v>0</v>
      </c>
      <c r="H106">
        <f t="shared" si="2"/>
        <v>0</v>
      </c>
    </row>
    <row r="107" spans="7:8" x14ac:dyDescent="0.3">
      <c r="G107">
        <f t="shared" si="2"/>
        <v>0</v>
      </c>
      <c r="H107">
        <f t="shared" si="2"/>
        <v>0</v>
      </c>
    </row>
    <row r="108" spans="7:8" x14ac:dyDescent="0.3">
      <c r="G108">
        <f t="shared" si="2"/>
        <v>0</v>
      </c>
      <c r="H108">
        <f t="shared" si="2"/>
        <v>0</v>
      </c>
    </row>
    <row r="109" spans="7:8" x14ac:dyDescent="0.3">
      <c r="G109">
        <f t="shared" si="2"/>
        <v>0</v>
      </c>
      <c r="H109">
        <f t="shared" si="2"/>
        <v>0</v>
      </c>
    </row>
    <row r="110" spans="7:8" x14ac:dyDescent="0.3">
      <c r="G110">
        <f t="shared" si="2"/>
        <v>0</v>
      </c>
      <c r="H110">
        <f t="shared" si="2"/>
        <v>0</v>
      </c>
    </row>
    <row r="111" spans="7:8" x14ac:dyDescent="0.3">
      <c r="G111">
        <f t="shared" si="2"/>
        <v>0</v>
      </c>
      <c r="H111">
        <f t="shared" si="2"/>
        <v>0</v>
      </c>
    </row>
    <row r="112" spans="7:8" x14ac:dyDescent="0.3">
      <c r="G112">
        <f t="shared" si="2"/>
        <v>0</v>
      </c>
      <c r="H112">
        <f t="shared" si="2"/>
        <v>0</v>
      </c>
    </row>
    <row r="113" spans="7:8" x14ac:dyDescent="0.3">
      <c r="G113">
        <f t="shared" si="2"/>
        <v>0</v>
      </c>
      <c r="H113">
        <f t="shared" si="2"/>
        <v>0</v>
      </c>
    </row>
    <row r="114" spans="7:8" x14ac:dyDescent="0.3">
      <c r="G114">
        <f t="shared" si="2"/>
        <v>0</v>
      </c>
      <c r="H114">
        <f t="shared" si="2"/>
        <v>0</v>
      </c>
    </row>
    <row r="115" spans="7:8" x14ac:dyDescent="0.3">
      <c r="G115">
        <f t="shared" si="2"/>
        <v>0</v>
      </c>
      <c r="H115">
        <f t="shared" si="2"/>
        <v>0</v>
      </c>
    </row>
    <row r="116" spans="7:8" x14ac:dyDescent="0.3">
      <c r="G116">
        <f t="shared" si="2"/>
        <v>0</v>
      </c>
      <c r="H116">
        <f t="shared" si="2"/>
        <v>0</v>
      </c>
    </row>
    <row r="117" spans="7:8" x14ac:dyDescent="0.3">
      <c r="G117">
        <f t="shared" si="2"/>
        <v>0</v>
      </c>
      <c r="H117">
        <f t="shared" si="2"/>
        <v>0</v>
      </c>
    </row>
    <row r="118" spans="7:8" x14ac:dyDescent="0.3">
      <c r="G118">
        <f t="shared" si="2"/>
        <v>0</v>
      </c>
      <c r="H118">
        <f t="shared" si="2"/>
        <v>0</v>
      </c>
    </row>
    <row r="119" spans="7:8" x14ac:dyDescent="0.3">
      <c r="G119">
        <f t="shared" si="2"/>
        <v>0</v>
      </c>
      <c r="H119">
        <f t="shared" si="2"/>
        <v>0</v>
      </c>
    </row>
    <row r="120" spans="7:8" x14ac:dyDescent="0.3">
      <c r="G120">
        <f t="shared" ref="G120:H156" si="3">ABS(D120-D119)</f>
        <v>0</v>
      </c>
      <c r="H120">
        <f t="shared" si="3"/>
        <v>0</v>
      </c>
    </row>
    <row r="121" spans="7:8" x14ac:dyDescent="0.3">
      <c r="G121">
        <f t="shared" si="3"/>
        <v>0</v>
      </c>
      <c r="H121">
        <f t="shared" si="3"/>
        <v>0</v>
      </c>
    </row>
    <row r="122" spans="7:8" x14ac:dyDescent="0.3">
      <c r="G122">
        <f t="shared" si="3"/>
        <v>0</v>
      </c>
      <c r="H122">
        <f t="shared" si="3"/>
        <v>0</v>
      </c>
    </row>
    <row r="123" spans="7:8" x14ac:dyDescent="0.3">
      <c r="G123">
        <f t="shared" si="3"/>
        <v>0</v>
      </c>
      <c r="H123">
        <f t="shared" si="3"/>
        <v>0</v>
      </c>
    </row>
    <row r="124" spans="7:8" x14ac:dyDescent="0.3">
      <c r="G124">
        <f t="shared" si="3"/>
        <v>0</v>
      </c>
      <c r="H124">
        <f t="shared" si="3"/>
        <v>0</v>
      </c>
    </row>
    <row r="125" spans="7:8" x14ac:dyDescent="0.3">
      <c r="G125">
        <f t="shared" si="3"/>
        <v>0</v>
      </c>
      <c r="H125">
        <f t="shared" si="3"/>
        <v>0</v>
      </c>
    </row>
    <row r="126" spans="7:8" x14ac:dyDescent="0.3">
      <c r="G126">
        <f t="shared" si="3"/>
        <v>0</v>
      </c>
      <c r="H126">
        <f t="shared" si="3"/>
        <v>0</v>
      </c>
    </row>
    <row r="127" spans="7:8" x14ac:dyDescent="0.3">
      <c r="G127">
        <f t="shared" si="3"/>
        <v>0</v>
      </c>
      <c r="H127">
        <f t="shared" si="3"/>
        <v>0</v>
      </c>
    </row>
    <row r="128" spans="7:8" x14ac:dyDescent="0.3">
      <c r="G128">
        <f t="shared" si="3"/>
        <v>0</v>
      </c>
      <c r="H128">
        <f t="shared" si="3"/>
        <v>0</v>
      </c>
    </row>
    <row r="129" spans="7:8" x14ac:dyDescent="0.3">
      <c r="G129">
        <f t="shared" si="3"/>
        <v>0</v>
      </c>
      <c r="H129">
        <f t="shared" si="3"/>
        <v>0</v>
      </c>
    </row>
    <row r="130" spans="7:8" x14ac:dyDescent="0.3">
      <c r="G130">
        <f t="shared" si="3"/>
        <v>0</v>
      </c>
      <c r="H130">
        <f t="shared" si="3"/>
        <v>0</v>
      </c>
    </row>
    <row r="131" spans="7:8" x14ac:dyDescent="0.3">
      <c r="G131">
        <f t="shared" si="3"/>
        <v>0</v>
      </c>
      <c r="H131">
        <f t="shared" si="3"/>
        <v>0</v>
      </c>
    </row>
    <row r="132" spans="7:8" x14ac:dyDescent="0.3">
      <c r="G132">
        <f t="shared" si="3"/>
        <v>0</v>
      </c>
      <c r="H132">
        <f t="shared" si="3"/>
        <v>0</v>
      </c>
    </row>
    <row r="133" spans="7:8" x14ac:dyDescent="0.3">
      <c r="G133">
        <f t="shared" si="3"/>
        <v>0</v>
      </c>
      <c r="H133">
        <f t="shared" si="3"/>
        <v>0</v>
      </c>
    </row>
    <row r="134" spans="7:8" x14ac:dyDescent="0.3">
      <c r="G134">
        <f t="shared" si="3"/>
        <v>0</v>
      </c>
      <c r="H134">
        <f t="shared" si="3"/>
        <v>0</v>
      </c>
    </row>
    <row r="135" spans="7:8" x14ac:dyDescent="0.3">
      <c r="G135">
        <f t="shared" si="3"/>
        <v>0</v>
      </c>
      <c r="H135">
        <f t="shared" si="3"/>
        <v>0</v>
      </c>
    </row>
    <row r="136" spans="7:8" x14ac:dyDescent="0.3">
      <c r="G136">
        <f t="shared" si="3"/>
        <v>0</v>
      </c>
      <c r="H136">
        <f t="shared" si="3"/>
        <v>0</v>
      </c>
    </row>
    <row r="137" spans="7:8" x14ac:dyDescent="0.3">
      <c r="G137">
        <f t="shared" si="3"/>
        <v>0</v>
      </c>
      <c r="H137">
        <f t="shared" si="3"/>
        <v>0</v>
      </c>
    </row>
    <row r="138" spans="7:8" x14ac:dyDescent="0.3">
      <c r="G138">
        <f t="shared" si="3"/>
        <v>0</v>
      </c>
      <c r="H138">
        <f t="shared" si="3"/>
        <v>0</v>
      </c>
    </row>
    <row r="139" spans="7:8" x14ac:dyDescent="0.3">
      <c r="G139">
        <f t="shared" si="3"/>
        <v>0</v>
      </c>
      <c r="H139">
        <f t="shared" si="3"/>
        <v>0</v>
      </c>
    </row>
    <row r="140" spans="7:8" x14ac:dyDescent="0.3">
      <c r="G140">
        <f t="shared" si="3"/>
        <v>0</v>
      </c>
      <c r="H140">
        <f t="shared" si="3"/>
        <v>0</v>
      </c>
    </row>
    <row r="141" spans="7:8" x14ac:dyDescent="0.3">
      <c r="G141">
        <f t="shared" si="3"/>
        <v>0</v>
      </c>
      <c r="H141">
        <f t="shared" si="3"/>
        <v>0</v>
      </c>
    </row>
    <row r="142" spans="7:8" x14ac:dyDescent="0.3">
      <c r="G142">
        <f t="shared" si="3"/>
        <v>0</v>
      </c>
      <c r="H142">
        <f t="shared" si="3"/>
        <v>0</v>
      </c>
    </row>
    <row r="143" spans="7:8" x14ac:dyDescent="0.3">
      <c r="G143">
        <f t="shared" si="3"/>
        <v>0</v>
      </c>
      <c r="H143">
        <f t="shared" si="3"/>
        <v>0</v>
      </c>
    </row>
    <row r="144" spans="7:8" x14ac:dyDescent="0.3">
      <c r="G144">
        <f t="shared" si="3"/>
        <v>0</v>
      </c>
      <c r="H144">
        <f t="shared" si="3"/>
        <v>0</v>
      </c>
    </row>
    <row r="145" spans="7:8" x14ac:dyDescent="0.3">
      <c r="G145">
        <f t="shared" si="3"/>
        <v>0</v>
      </c>
      <c r="H145">
        <f t="shared" si="3"/>
        <v>0</v>
      </c>
    </row>
    <row r="146" spans="7:8" x14ac:dyDescent="0.3">
      <c r="G146">
        <f t="shared" si="3"/>
        <v>0</v>
      </c>
      <c r="H146">
        <f t="shared" si="3"/>
        <v>0</v>
      </c>
    </row>
    <row r="147" spans="7:8" x14ac:dyDescent="0.3">
      <c r="G147">
        <f t="shared" si="3"/>
        <v>0</v>
      </c>
      <c r="H147">
        <f t="shared" si="3"/>
        <v>0</v>
      </c>
    </row>
    <row r="148" spans="7:8" x14ac:dyDescent="0.3">
      <c r="G148">
        <f t="shared" si="3"/>
        <v>0</v>
      </c>
      <c r="H148">
        <f t="shared" si="3"/>
        <v>0</v>
      </c>
    </row>
    <row r="149" spans="7:8" x14ac:dyDescent="0.3">
      <c r="G149">
        <f t="shared" si="3"/>
        <v>0</v>
      </c>
      <c r="H149">
        <f t="shared" si="3"/>
        <v>0</v>
      </c>
    </row>
    <row r="150" spans="7:8" x14ac:dyDescent="0.3">
      <c r="G150">
        <f t="shared" si="3"/>
        <v>0</v>
      </c>
      <c r="H150">
        <f t="shared" si="3"/>
        <v>0</v>
      </c>
    </row>
    <row r="151" spans="7:8" x14ac:dyDescent="0.3">
      <c r="G151">
        <f t="shared" si="3"/>
        <v>0</v>
      </c>
      <c r="H151">
        <f t="shared" si="3"/>
        <v>0</v>
      </c>
    </row>
    <row r="152" spans="7:8" x14ac:dyDescent="0.3">
      <c r="G152">
        <f t="shared" si="3"/>
        <v>0</v>
      </c>
      <c r="H152">
        <f t="shared" si="3"/>
        <v>0</v>
      </c>
    </row>
    <row r="153" spans="7:8" x14ac:dyDescent="0.3">
      <c r="G153">
        <f t="shared" si="3"/>
        <v>0</v>
      </c>
      <c r="H153">
        <f t="shared" si="3"/>
        <v>0</v>
      </c>
    </row>
    <row r="154" spans="7:8" x14ac:dyDescent="0.3">
      <c r="G154">
        <f t="shared" si="3"/>
        <v>0</v>
      </c>
      <c r="H154">
        <f t="shared" si="3"/>
        <v>0</v>
      </c>
    </row>
    <row r="155" spans="7:8" x14ac:dyDescent="0.3">
      <c r="G155">
        <f t="shared" si="3"/>
        <v>0</v>
      </c>
      <c r="H155">
        <f t="shared" si="3"/>
        <v>0</v>
      </c>
    </row>
    <row r="156" spans="7:8" x14ac:dyDescent="0.3">
      <c r="G156">
        <f t="shared" si="3"/>
        <v>0</v>
      </c>
      <c r="H156">
        <f t="shared" si="3"/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A58C-CA08-4ED4-B292-894A0F4E3680}">
  <sheetPr codeName="Munka11"/>
  <dimension ref="A1:O156"/>
  <sheetViews>
    <sheetView workbookViewId="0">
      <selection activeCell="I2" sqref="I2"/>
    </sheetView>
  </sheetViews>
  <sheetFormatPr defaultRowHeight="14.4" x14ac:dyDescent="0.3"/>
  <sheetData>
    <row r="1" spans="1:15" x14ac:dyDescent="0.3">
      <c r="A1" s="1" t="s">
        <v>32</v>
      </c>
      <c r="B1" t="s">
        <v>33</v>
      </c>
      <c r="C1" t="s">
        <v>33</v>
      </c>
      <c r="D1" t="s">
        <v>34</v>
      </c>
      <c r="E1" t="s">
        <v>34</v>
      </c>
      <c r="F1" t="s">
        <v>33</v>
      </c>
      <c r="G1" t="s">
        <v>108</v>
      </c>
      <c r="H1" t="s">
        <v>108</v>
      </c>
      <c r="I1" s="21" t="s">
        <v>122</v>
      </c>
      <c r="L1" s="7">
        <f>M1+M4+M7</f>
        <v>8.7998046875</v>
      </c>
      <c r="M1">
        <f>ABS(M2-M3)</f>
        <v>6.39990234375</v>
      </c>
      <c r="N1">
        <f>ABS(N2-N3)</f>
        <v>0</v>
      </c>
      <c r="O1" s="7">
        <f>N1+N4+N7</f>
        <v>0.79998779296897737</v>
      </c>
    </row>
    <row r="2" spans="1:15" x14ac:dyDescent="0.3">
      <c r="A2" s="1">
        <v>40583</v>
      </c>
      <c r="B2" s="1" t="s">
        <v>28</v>
      </c>
      <c r="C2" s="1" t="s">
        <v>15</v>
      </c>
      <c r="D2" s="1">
        <v>1107.20007324218</v>
      </c>
      <c r="E2" s="1">
        <v>421</v>
      </c>
      <c r="F2" s="1" t="s">
        <v>27</v>
      </c>
      <c r="G2">
        <v>0</v>
      </c>
      <c r="H2">
        <v>0</v>
      </c>
      <c r="I2" s="23">
        <f>SUM(I3:I207)</f>
        <v>1923.3336258525865</v>
      </c>
      <c r="M2">
        <f>ABS(SUM(G2:G32))</f>
        <v>572.79998779296204</v>
      </c>
      <c r="N2">
        <f>ABS(SUM(H2:H32))</f>
        <v>236</v>
      </c>
    </row>
    <row r="3" spans="1:15" x14ac:dyDescent="0.3">
      <c r="A3" s="1">
        <v>40714</v>
      </c>
      <c r="B3" s="1" t="s">
        <v>29</v>
      </c>
      <c r="C3" s="1" t="s">
        <v>15</v>
      </c>
      <c r="D3" s="1">
        <v>1100.80004882812</v>
      </c>
      <c r="E3" s="1">
        <v>422.600006103515</v>
      </c>
      <c r="F3" s="1" t="s">
        <v>27</v>
      </c>
      <c r="G3">
        <f>ABS(D3-D2)</f>
        <v>6.4000244140599989</v>
      </c>
      <c r="H3">
        <f>ABS(E3-E2)</f>
        <v>1.6000061035149997</v>
      </c>
      <c r="I3" s="21">
        <f>SQRT(G3^2+H3^2)</f>
        <v>6.5969941664252882</v>
      </c>
      <c r="M3">
        <f>ABS(D2-D32)</f>
        <v>566.40008544921204</v>
      </c>
      <c r="N3">
        <f>ABS(E2-E32)</f>
        <v>236</v>
      </c>
    </row>
    <row r="4" spans="1:15" x14ac:dyDescent="0.3">
      <c r="A4" s="1">
        <v>40715</v>
      </c>
      <c r="B4" s="1" t="s">
        <v>29</v>
      </c>
      <c r="C4" s="1" t="s">
        <v>15</v>
      </c>
      <c r="D4" s="1">
        <v>1097.59997558593</v>
      </c>
      <c r="E4" s="1">
        <v>424.20001220703102</v>
      </c>
      <c r="F4" s="1" t="s">
        <v>27</v>
      </c>
      <c r="G4">
        <f t="shared" ref="G4:H67" si="0">ABS(D4-D3)</f>
        <v>3.2000732421900011</v>
      </c>
      <c r="H4">
        <f t="shared" si="0"/>
        <v>1.6000061035160229</v>
      </c>
      <c r="I4" s="21">
        <f t="shared" ref="I4:I59" si="1">SQRT(G4^2+H4^2)</f>
        <v>3.5777770034853975</v>
      </c>
      <c r="M4">
        <f>ABS(M5-M6)</f>
        <v>2.39990234375</v>
      </c>
      <c r="N4">
        <f>ABS(N5-N6)</f>
        <v>0.79998779296897737</v>
      </c>
    </row>
    <row r="5" spans="1:15" x14ac:dyDescent="0.3">
      <c r="A5" s="1">
        <v>40735</v>
      </c>
      <c r="B5" s="1" t="s">
        <v>29</v>
      </c>
      <c r="C5" s="1" t="s">
        <v>15</v>
      </c>
      <c r="D5" s="1">
        <v>1072</v>
      </c>
      <c r="E5" s="1">
        <v>437.80001831054602</v>
      </c>
      <c r="F5" s="1" t="s">
        <v>27</v>
      </c>
      <c r="G5">
        <f t="shared" si="0"/>
        <v>25.599975585929997</v>
      </c>
      <c r="H5">
        <f t="shared" si="0"/>
        <v>13.600006103515</v>
      </c>
      <c r="I5" s="21">
        <f t="shared" si="1"/>
        <v>28.98825479424136</v>
      </c>
      <c r="M5">
        <f>ABS(SUM(G34:G59))</f>
        <v>520.79998779296204</v>
      </c>
      <c r="N5">
        <f>ABS(SUM(H34:H59))</f>
        <v>255.99996948242193</v>
      </c>
    </row>
    <row r="6" spans="1:15" x14ac:dyDescent="0.3">
      <c r="A6" s="1">
        <v>40749</v>
      </c>
      <c r="B6" s="1" t="s">
        <v>29</v>
      </c>
      <c r="C6" s="1" t="s">
        <v>15</v>
      </c>
      <c r="D6" s="1">
        <v>1039.20007324218</v>
      </c>
      <c r="E6" s="1">
        <v>452.20001220703102</v>
      </c>
      <c r="F6" s="1" t="s">
        <v>27</v>
      </c>
      <c r="G6">
        <f t="shared" si="0"/>
        <v>32.799926757820003</v>
      </c>
      <c r="H6">
        <f t="shared" si="0"/>
        <v>14.399993896485</v>
      </c>
      <c r="I6" s="21">
        <f t="shared" si="1"/>
        <v>35.821711566271674</v>
      </c>
      <c r="M6">
        <f>ABS(D34-D59)</f>
        <v>518.40008544921204</v>
      </c>
      <c r="N6">
        <f>ABS(E34-E59)</f>
        <v>255.19998168945295</v>
      </c>
    </row>
    <row r="7" spans="1:15" x14ac:dyDescent="0.3">
      <c r="A7" s="1">
        <v>40768</v>
      </c>
      <c r="B7" s="1" t="s">
        <v>29</v>
      </c>
      <c r="C7" s="1" t="s">
        <v>15</v>
      </c>
      <c r="D7" s="1">
        <v>986.40002441406205</v>
      </c>
      <c r="E7" s="1">
        <v>473.80001831054602</v>
      </c>
      <c r="F7" s="1" t="s">
        <v>27</v>
      </c>
      <c r="G7">
        <f t="shared" si="0"/>
        <v>52.800048828117951</v>
      </c>
      <c r="H7">
        <f t="shared" si="0"/>
        <v>21.600006103515</v>
      </c>
      <c r="I7" s="21">
        <f t="shared" si="1"/>
        <v>57.047396258931265</v>
      </c>
    </row>
    <row r="8" spans="1:15" x14ac:dyDescent="0.3">
      <c r="A8" s="1">
        <v>40785</v>
      </c>
      <c r="B8" s="1" t="s">
        <v>29</v>
      </c>
      <c r="C8" s="1" t="s">
        <v>15</v>
      </c>
      <c r="D8" s="1">
        <v>919.20001220703102</v>
      </c>
      <c r="E8" s="1">
        <v>499.39999389648398</v>
      </c>
      <c r="F8" s="1" t="s">
        <v>27</v>
      </c>
      <c r="G8">
        <f t="shared" si="0"/>
        <v>67.200012207031023</v>
      </c>
      <c r="H8">
        <f t="shared" si="0"/>
        <v>25.599975585937955</v>
      </c>
      <c r="I8" s="21">
        <f t="shared" si="1"/>
        <v>71.911058889615433</v>
      </c>
    </row>
    <row r="9" spans="1:15" x14ac:dyDescent="0.3">
      <c r="A9" s="1">
        <v>40795</v>
      </c>
      <c r="B9" s="1" t="s">
        <v>29</v>
      </c>
      <c r="C9" s="1" t="s">
        <v>15</v>
      </c>
      <c r="D9" s="1">
        <v>872.79998779296795</v>
      </c>
      <c r="E9" s="1">
        <v>512.20001220703102</v>
      </c>
      <c r="F9" s="1" t="s">
        <v>27</v>
      </c>
      <c r="G9">
        <f t="shared" si="0"/>
        <v>46.400024414063068</v>
      </c>
      <c r="H9">
        <f t="shared" si="0"/>
        <v>12.800018310547046</v>
      </c>
      <c r="I9" s="21">
        <f t="shared" si="1"/>
        <v>48.133177065055541</v>
      </c>
    </row>
    <row r="10" spans="1:15" x14ac:dyDescent="0.3">
      <c r="A10" s="1">
        <v>40814</v>
      </c>
      <c r="B10" s="1" t="s">
        <v>29</v>
      </c>
      <c r="C10" s="1" t="s">
        <v>15</v>
      </c>
      <c r="D10" s="1">
        <v>800.79998779296795</v>
      </c>
      <c r="E10" s="1">
        <v>530.60003662109295</v>
      </c>
      <c r="F10" s="1" t="s">
        <v>27</v>
      </c>
      <c r="G10">
        <f t="shared" si="0"/>
        <v>72</v>
      </c>
      <c r="H10">
        <f t="shared" si="0"/>
        <v>18.400024414061932</v>
      </c>
      <c r="I10" s="21">
        <f t="shared" si="1"/>
        <v>74.313934752764069</v>
      </c>
    </row>
    <row r="11" spans="1:15" x14ac:dyDescent="0.3">
      <c r="A11" s="1">
        <v>40835</v>
      </c>
      <c r="B11" s="1" t="s">
        <v>29</v>
      </c>
      <c r="C11" s="1" t="s">
        <v>15</v>
      </c>
      <c r="D11" s="1">
        <v>736.79998779296795</v>
      </c>
      <c r="E11" s="1">
        <v>548.20001220703102</v>
      </c>
      <c r="F11" s="1" t="s">
        <v>27</v>
      </c>
      <c r="G11">
        <f t="shared" si="0"/>
        <v>64</v>
      </c>
      <c r="H11">
        <f t="shared" si="0"/>
        <v>17.599975585938068</v>
      </c>
      <c r="I11" s="21">
        <f t="shared" si="1"/>
        <v>66.375892767070312</v>
      </c>
    </row>
    <row r="12" spans="1:15" x14ac:dyDescent="0.3">
      <c r="A12" s="1">
        <v>40850</v>
      </c>
      <c r="B12" s="1" t="s">
        <v>29</v>
      </c>
      <c r="C12" s="1" t="s">
        <v>15</v>
      </c>
      <c r="D12" s="1">
        <v>680</v>
      </c>
      <c r="E12" s="1">
        <v>563.40002441406205</v>
      </c>
      <c r="F12" s="1" t="s">
        <v>27</v>
      </c>
      <c r="G12">
        <f t="shared" si="0"/>
        <v>56.799987792967954</v>
      </c>
      <c r="H12">
        <f t="shared" si="0"/>
        <v>15.200012207031023</v>
      </c>
      <c r="I12" s="21">
        <f t="shared" si="1"/>
        <v>58.798630803575698</v>
      </c>
    </row>
    <row r="13" spans="1:15" x14ac:dyDescent="0.3">
      <c r="A13" s="1">
        <v>40865</v>
      </c>
      <c r="B13" s="1" t="s">
        <v>29</v>
      </c>
      <c r="C13" s="1" t="s">
        <v>15</v>
      </c>
      <c r="D13" s="1">
        <v>644.79998779296795</v>
      </c>
      <c r="E13" s="1">
        <v>572.20001220703102</v>
      </c>
      <c r="F13" s="1" t="s">
        <v>27</v>
      </c>
      <c r="G13">
        <f t="shared" si="0"/>
        <v>35.200012207032046</v>
      </c>
      <c r="H13">
        <f t="shared" si="0"/>
        <v>8.7999877929689774</v>
      </c>
      <c r="I13" s="21">
        <f t="shared" si="1"/>
        <v>36.283338387359123</v>
      </c>
    </row>
    <row r="14" spans="1:15" x14ac:dyDescent="0.3">
      <c r="A14" s="1">
        <v>40884</v>
      </c>
      <c r="B14" s="1" t="s">
        <v>29</v>
      </c>
      <c r="C14" s="1" t="s">
        <v>15</v>
      </c>
      <c r="D14" s="1">
        <v>612</v>
      </c>
      <c r="E14" s="1">
        <v>578.60003662109295</v>
      </c>
      <c r="F14" s="1" t="s">
        <v>27</v>
      </c>
      <c r="G14">
        <f t="shared" si="0"/>
        <v>32.799987792967954</v>
      </c>
      <c r="H14">
        <f t="shared" si="0"/>
        <v>6.4000244140619316</v>
      </c>
      <c r="I14" s="21">
        <f t="shared" si="1"/>
        <v>33.418550413197693</v>
      </c>
    </row>
    <row r="15" spans="1:15" x14ac:dyDescent="0.3">
      <c r="A15" s="1">
        <v>40901</v>
      </c>
      <c r="B15" s="1" t="s">
        <v>29</v>
      </c>
      <c r="C15" s="1" t="s">
        <v>15</v>
      </c>
      <c r="D15" s="1">
        <v>598.40002441406205</v>
      </c>
      <c r="E15" s="1">
        <v>583.40002441406205</v>
      </c>
      <c r="F15" s="1" t="s">
        <v>27</v>
      </c>
      <c r="G15">
        <f t="shared" si="0"/>
        <v>13.599975585937955</v>
      </c>
      <c r="H15">
        <f t="shared" si="0"/>
        <v>4.7999877929690911</v>
      </c>
      <c r="I15" s="21">
        <f t="shared" si="1"/>
        <v>14.422178016886377</v>
      </c>
    </row>
    <row r="16" spans="1:15" x14ac:dyDescent="0.3">
      <c r="A16" s="1">
        <v>40915</v>
      </c>
      <c r="B16" s="1" t="s">
        <v>29</v>
      </c>
      <c r="C16" s="1" t="s">
        <v>15</v>
      </c>
      <c r="D16" s="1">
        <v>591.20001220703102</v>
      </c>
      <c r="E16" s="1">
        <v>585</v>
      </c>
      <c r="F16" s="1" t="s">
        <v>27</v>
      </c>
      <c r="G16">
        <f t="shared" si="0"/>
        <v>7.2000122070310226</v>
      </c>
      <c r="H16">
        <f t="shared" si="0"/>
        <v>1.5999755859379547</v>
      </c>
      <c r="I16" s="21">
        <f t="shared" si="1"/>
        <v>7.3756421860739181</v>
      </c>
    </row>
    <row r="17" spans="1:9" x14ac:dyDescent="0.3">
      <c r="A17" s="1">
        <v>40929</v>
      </c>
      <c r="B17" s="1" t="s">
        <v>29</v>
      </c>
      <c r="C17" s="1" t="s">
        <v>15</v>
      </c>
      <c r="D17" s="1">
        <v>582.40002441406205</v>
      </c>
      <c r="E17" s="1">
        <v>593</v>
      </c>
      <c r="F17" s="1" t="s">
        <v>27</v>
      </c>
      <c r="G17">
        <f t="shared" si="0"/>
        <v>8.7999877929689774</v>
      </c>
      <c r="H17">
        <f t="shared" si="0"/>
        <v>8</v>
      </c>
      <c r="I17" s="21">
        <f t="shared" si="1"/>
        <v>11.892845965386208</v>
      </c>
    </row>
    <row r="18" spans="1:9" x14ac:dyDescent="0.3">
      <c r="A18" s="1">
        <v>40949</v>
      </c>
      <c r="B18" s="1" t="s">
        <v>29</v>
      </c>
      <c r="C18" s="1" t="s">
        <v>15</v>
      </c>
      <c r="D18" s="1">
        <v>575.20001220703102</v>
      </c>
      <c r="E18" s="1">
        <v>599.40002441406205</v>
      </c>
      <c r="F18" s="1" t="s">
        <v>27</v>
      </c>
      <c r="G18">
        <f t="shared" si="0"/>
        <v>7.2000122070310226</v>
      </c>
      <c r="H18">
        <f t="shared" si="0"/>
        <v>6.4000244140620453</v>
      </c>
      <c r="I18" s="21">
        <f t="shared" si="1"/>
        <v>9.6333010065078923</v>
      </c>
    </row>
    <row r="19" spans="1:9" x14ac:dyDescent="0.3">
      <c r="A19" s="1">
        <v>40965</v>
      </c>
      <c r="B19" s="1" t="s">
        <v>29</v>
      </c>
      <c r="C19" s="1" t="s">
        <v>15</v>
      </c>
      <c r="D19" s="1">
        <v>569.60003662109295</v>
      </c>
      <c r="E19" s="1">
        <v>607.40002441406205</v>
      </c>
      <c r="F19" s="1" t="s">
        <v>27</v>
      </c>
      <c r="G19">
        <f t="shared" si="0"/>
        <v>5.5999755859380684</v>
      </c>
      <c r="H19">
        <f t="shared" si="0"/>
        <v>8</v>
      </c>
      <c r="I19" s="21">
        <f t="shared" si="1"/>
        <v>9.7652304920622548</v>
      </c>
    </row>
    <row r="20" spans="1:9" x14ac:dyDescent="0.3">
      <c r="A20" s="1">
        <v>40984</v>
      </c>
      <c r="B20" s="1" t="s">
        <v>29</v>
      </c>
      <c r="C20" s="1" t="s">
        <v>15</v>
      </c>
      <c r="D20" s="1">
        <v>564</v>
      </c>
      <c r="E20" s="1">
        <v>614.60003662109295</v>
      </c>
      <c r="F20" s="1" t="s">
        <v>27</v>
      </c>
      <c r="G20">
        <f t="shared" si="0"/>
        <v>5.6000366210929542</v>
      </c>
      <c r="H20">
        <f t="shared" si="0"/>
        <v>7.2000122070309089</v>
      </c>
      <c r="I20" s="21">
        <f t="shared" si="1"/>
        <v>9.1214355196414285</v>
      </c>
    </row>
    <row r="21" spans="1:9" x14ac:dyDescent="0.3">
      <c r="A21" s="1">
        <v>41000</v>
      </c>
      <c r="B21" s="1" t="s">
        <v>29</v>
      </c>
      <c r="C21" s="1" t="s">
        <v>15</v>
      </c>
      <c r="D21" s="1">
        <v>560</v>
      </c>
      <c r="E21" s="1">
        <v>620.20001220703102</v>
      </c>
      <c r="F21" s="1" t="s">
        <v>27</v>
      </c>
      <c r="G21">
        <f t="shared" si="0"/>
        <v>4</v>
      </c>
      <c r="H21">
        <f t="shared" si="0"/>
        <v>5.5999755859380684</v>
      </c>
      <c r="I21" s="21">
        <f t="shared" si="1"/>
        <v>6.8818403471093701</v>
      </c>
    </row>
    <row r="22" spans="1:9" x14ac:dyDescent="0.3">
      <c r="A22" s="1">
        <v>41017</v>
      </c>
      <c r="B22" s="1" t="s">
        <v>29</v>
      </c>
      <c r="C22" s="1" t="s">
        <v>15</v>
      </c>
      <c r="D22" s="1">
        <v>556.79998779296795</v>
      </c>
      <c r="E22" s="1">
        <v>625</v>
      </c>
      <c r="F22" s="1" t="s">
        <v>27</v>
      </c>
      <c r="G22">
        <f t="shared" si="0"/>
        <v>3.2000122070320458</v>
      </c>
      <c r="H22">
        <f t="shared" si="0"/>
        <v>4.7999877929689774</v>
      </c>
      <c r="I22" s="21">
        <f t="shared" si="1"/>
        <v>5.7688786551465352</v>
      </c>
    </row>
    <row r="23" spans="1:9" x14ac:dyDescent="0.3">
      <c r="A23" s="1">
        <v>41035</v>
      </c>
      <c r="B23" s="1" t="s">
        <v>29</v>
      </c>
      <c r="C23" s="1" t="s">
        <v>15</v>
      </c>
      <c r="D23" s="1">
        <v>551.20001220703102</v>
      </c>
      <c r="E23" s="1">
        <v>631.40002441406205</v>
      </c>
      <c r="F23" s="1" t="s">
        <v>27</v>
      </c>
      <c r="G23">
        <f t="shared" si="0"/>
        <v>5.5999755859369316</v>
      </c>
      <c r="H23">
        <f t="shared" si="0"/>
        <v>6.4000244140620453</v>
      </c>
      <c r="I23" s="21">
        <f t="shared" si="1"/>
        <v>8.5041189469385898</v>
      </c>
    </row>
    <row r="24" spans="1:9" x14ac:dyDescent="0.3">
      <c r="A24" s="1">
        <v>41044</v>
      </c>
      <c r="B24" s="1" t="s">
        <v>29</v>
      </c>
      <c r="C24" s="1" t="s">
        <v>15</v>
      </c>
      <c r="D24" s="1">
        <v>548</v>
      </c>
      <c r="E24" s="1">
        <v>635.40002441406205</v>
      </c>
      <c r="F24" s="1" t="s">
        <v>27</v>
      </c>
      <c r="G24">
        <f t="shared" si="0"/>
        <v>3.2000122070310226</v>
      </c>
      <c r="H24">
        <f t="shared" si="0"/>
        <v>4</v>
      </c>
      <c r="I24" s="21">
        <f t="shared" si="1"/>
        <v>5.1225070156269732</v>
      </c>
    </row>
    <row r="25" spans="1:9" x14ac:dyDescent="0.3">
      <c r="A25" s="1">
        <v>41064</v>
      </c>
      <c r="B25" s="1" t="s">
        <v>29</v>
      </c>
      <c r="C25" s="1" t="s">
        <v>15</v>
      </c>
      <c r="D25" s="1">
        <v>543.20001220703102</v>
      </c>
      <c r="E25" s="1">
        <v>640.20001220703102</v>
      </c>
      <c r="F25" s="1" t="s">
        <v>27</v>
      </c>
      <c r="G25">
        <f t="shared" si="0"/>
        <v>4.7999877929689774</v>
      </c>
      <c r="H25">
        <f t="shared" si="0"/>
        <v>4.7999877929689774</v>
      </c>
      <c r="I25" s="21">
        <f t="shared" si="1"/>
        <v>6.7882078360420275</v>
      </c>
    </row>
    <row r="26" spans="1:9" x14ac:dyDescent="0.3">
      <c r="A26" s="1">
        <v>41080</v>
      </c>
      <c r="B26" s="1" t="s">
        <v>29</v>
      </c>
      <c r="C26" s="1" t="s">
        <v>15</v>
      </c>
      <c r="D26" s="1">
        <v>539.20001220703102</v>
      </c>
      <c r="E26" s="1">
        <v>644.20001220703102</v>
      </c>
      <c r="F26" s="1" t="s">
        <v>27</v>
      </c>
      <c r="G26">
        <f t="shared" si="0"/>
        <v>4</v>
      </c>
      <c r="H26">
        <f t="shared" si="0"/>
        <v>4</v>
      </c>
      <c r="I26" s="21">
        <f t="shared" si="1"/>
        <v>5.6568542494923806</v>
      </c>
    </row>
    <row r="27" spans="1:9" x14ac:dyDescent="0.3">
      <c r="A27" s="1">
        <v>41098</v>
      </c>
      <c r="B27" s="1" t="s">
        <v>29</v>
      </c>
      <c r="C27" s="1" t="s">
        <v>15</v>
      </c>
      <c r="D27" s="1">
        <v>537.60003662109295</v>
      </c>
      <c r="E27" s="1">
        <v>647.40002441406205</v>
      </c>
      <c r="F27" s="1" t="s">
        <v>27</v>
      </c>
      <c r="G27">
        <f t="shared" si="0"/>
        <v>1.5999755859380684</v>
      </c>
      <c r="H27">
        <f t="shared" si="0"/>
        <v>3.2000122070310226</v>
      </c>
      <c r="I27" s="21">
        <f t="shared" si="1"/>
        <v>3.5777087641038396</v>
      </c>
    </row>
    <row r="28" spans="1:9" x14ac:dyDescent="0.3">
      <c r="A28" s="1">
        <v>41114</v>
      </c>
      <c r="B28" s="1" t="s">
        <v>29</v>
      </c>
      <c r="C28" s="1" t="s">
        <v>15</v>
      </c>
      <c r="D28" s="1">
        <v>537.60003662109295</v>
      </c>
      <c r="E28" s="1">
        <v>649</v>
      </c>
      <c r="F28" s="1" t="s">
        <v>27</v>
      </c>
      <c r="G28">
        <f t="shared" si="0"/>
        <v>0</v>
      </c>
      <c r="H28">
        <f t="shared" si="0"/>
        <v>1.5999755859379547</v>
      </c>
      <c r="I28" s="21">
        <f t="shared" si="1"/>
        <v>1.5999755859379547</v>
      </c>
    </row>
    <row r="29" spans="1:9" x14ac:dyDescent="0.3">
      <c r="A29" s="1">
        <v>41132</v>
      </c>
      <c r="B29" s="1" t="s">
        <v>29</v>
      </c>
      <c r="C29" s="1" t="s">
        <v>15</v>
      </c>
      <c r="D29" s="1">
        <v>537.60003662109295</v>
      </c>
      <c r="E29" s="1">
        <v>651.40002441406205</v>
      </c>
      <c r="F29" s="1" t="s">
        <v>27</v>
      </c>
      <c r="G29">
        <f t="shared" si="0"/>
        <v>0</v>
      </c>
      <c r="H29">
        <f t="shared" si="0"/>
        <v>2.4000244140620453</v>
      </c>
      <c r="I29" s="21">
        <f t="shared" si="1"/>
        <v>2.4000244140620453</v>
      </c>
    </row>
    <row r="30" spans="1:9" x14ac:dyDescent="0.3">
      <c r="A30" s="1">
        <v>41149</v>
      </c>
      <c r="B30" s="1" t="s">
        <v>29</v>
      </c>
      <c r="C30" s="1" t="s">
        <v>15</v>
      </c>
      <c r="D30" s="1">
        <v>539.20001220703102</v>
      </c>
      <c r="E30" s="1">
        <v>654.60003662109295</v>
      </c>
      <c r="F30" s="1" t="s">
        <v>27</v>
      </c>
      <c r="G30">
        <f t="shared" si="0"/>
        <v>1.5999755859380684</v>
      </c>
      <c r="H30">
        <f t="shared" si="0"/>
        <v>3.2000122070309089</v>
      </c>
      <c r="I30" s="21">
        <f t="shared" si="1"/>
        <v>3.5777087641037375</v>
      </c>
    </row>
    <row r="31" spans="1:9" x14ac:dyDescent="0.3">
      <c r="A31" s="1">
        <v>41159</v>
      </c>
      <c r="B31" s="1" t="s">
        <v>29</v>
      </c>
      <c r="C31" s="1" t="s">
        <v>15</v>
      </c>
      <c r="D31" s="1">
        <v>540.79998779296795</v>
      </c>
      <c r="E31" s="1">
        <v>657</v>
      </c>
      <c r="F31" s="1" t="s">
        <v>27</v>
      </c>
      <c r="G31">
        <f t="shared" si="0"/>
        <v>1.5999755859369316</v>
      </c>
      <c r="H31">
        <f t="shared" si="0"/>
        <v>2.3999633789070458</v>
      </c>
      <c r="I31" s="21">
        <f t="shared" si="1"/>
        <v>2.8843970072944449</v>
      </c>
    </row>
    <row r="32" spans="1:9" x14ac:dyDescent="0.3">
      <c r="A32" s="1">
        <v>41169</v>
      </c>
      <c r="B32" s="17" t="s">
        <v>30</v>
      </c>
      <c r="C32" s="1" t="s">
        <v>15</v>
      </c>
      <c r="D32" s="1">
        <v>540.79998779296795</v>
      </c>
      <c r="E32" s="1">
        <v>657</v>
      </c>
      <c r="F32" s="1" t="s">
        <v>27</v>
      </c>
      <c r="G32">
        <f t="shared" si="0"/>
        <v>0</v>
      </c>
      <c r="H32">
        <f t="shared" si="0"/>
        <v>0</v>
      </c>
      <c r="I32" s="21">
        <f t="shared" si="1"/>
        <v>0</v>
      </c>
    </row>
    <row r="33" spans="1:9" x14ac:dyDescent="0.3">
      <c r="A33" s="1">
        <v>42347</v>
      </c>
      <c r="B33" s="1" t="s">
        <v>28</v>
      </c>
      <c r="C33" s="1" t="s">
        <v>15</v>
      </c>
      <c r="D33" s="1">
        <v>1185.59997558593</v>
      </c>
      <c r="E33" s="1">
        <v>417.80001831054602</v>
      </c>
      <c r="F33" s="1" t="s">
        <v>27</v>
      </c>
      <c r="G33">
        <f t="shared" si="0"/>
        <v>644.79998779296204</v>
      </c>
      <c r="H33">
        <f t="shared" si="0"/>
        <v>239.19998168945398</v>
      </c>
      <c r="I33" s="21">
        <f t="shared" si="1"/>
        <v>687.73807186896317</v>
      </c>
    </row>
    <row r="34" spans="1:9" x14ac:dyDescent="0.3">
      <c r="A34" s="1">
        <v>42475</v>
      </c>
      <c r="B34" s="1" t="s">
        <v>29</v>
      </c>
      <c r="C34" s="1" t="s">
        <v>15</v>
      </c>
      <c r="D34" s="1">
        <v>1183.20007324218</v>
      </c>
      <c r="E34" s="1">
        <v>418.600006103515</v>
      </c>
      <c r="F34" s="1" t="s">
        <v>27</v>
      </c>
      <c r="G34">
        <f t="shared" si="0"/>
        <v>2.39990234375</v>
      </c>
      <c r="H34">
        <f t="shared" si="0"/>
        <v>0.79998779296897737</v>
      </c>
      <c r="I34" s="21">
        <f t="shared" si="1"/>
        <v>2.5297256231528586</v>
      </c>
    </row>
    <row r="35" spans="1:9" x14ac:dyDescent="0.3">
      <c r="A35" s="1">
        <v>42479</v>
      </c>
      <c r="B35" s="1" t="s">
        <v>29</v>
      </c>
      <c r="C35" s="1" t="s">
        <v>15</v>
      </c>
      <c r="D35" s="1">
        <v>1163.20007324218</v>
      </c>
      <c r="E35" s="1">
        <v>427.39999389648398</v>
      </c>
      <c r="F35" s="1" t="s">
        <v>27</v>
      </c>
      <c r="G35">
        <f t="shared" si="0"/>
        <v>20</v>
      </c>
      <c r="H35">
        <f t="shared" si="0"/>
        <v>8.7999877929689774</v>
      </c>
      <c r="I35" s="21">
        <f t="shared" si="1"/>
        <v>21.850395537756359</v>
      </c>
    </row>
    <row r="36" spans="1:9" x14ac:dyDescent="0.3">
      <c r="A36" s="1">
        <v>42500</v>
      </c>
      <c r="B36" s="1" t="s">
        <v>29</v>
      </c>
      <c r="C36" s="1" t="s">
        <v>15</v>
      </c>
      <c r="D36" s="1">
        <v>1116</v>
      </c>
      <c r="E36" s="1">
        <v>453</v>
      </c>
      <c r="F36" s="1" t="s">
        <v>27</v>
      </c>
      <c r="G36">
        <f t="shared" si="0"/>
        <v>47.200073242179997</v>
      </c>
      <c r="H36">
        <f t="shared" si="0"/>
        <v>25.600006103516023</v>
      </c>
      <c r="I36" s="21">
        <f t="shared" si="1"/>
        <v>53.695504714707859</v>
      </c>
    </row>
    <row r="37" spans="1:9" x14ac:dyDescent="0.3">
      <c r="A37" s="1">
        <v>42518</v>
      </c>
      <c r="B37" s="1" t="s">
        <v>29</v>
      </c>
      <c r="C37" s="1" t="s">
        <v>15</v>
      </c>
      <c r="D37" s="1">
        <v>1059.20007324218</v>
      </c>
      <c r="E37" s="1">
        <v>482.60006713867102</v>
      </c>
      <c r="F37" s="1" t="s">
        <v>27</v>
      </c>
      <c r="G37">
        <f t="shared" si="0"/>
        <v>56.799926757820003</v>
      </c>
      <c r="H37">
        <f t="shared" si="0"/>
        <v>29.600067138671022</v>
      </c>
      <c r="I37" s="21">
        <f t="shared" si="1"/>
        <v>64.049946559755611</v>
      </c>
    </row>
    <row r="38" spans="1:9" x14ac:dyDescent="0.3">
      <c r="A38" s="1">
        <v>42532</v>
      </c>
      <c r="B38" s="1" t="s">
        <v>29</v>
      </c>
      <c r="C38" s="1" t="s">
        <v>15</v>
      </c>
      <c r="D38" s="1">
        <v>1000</v>
      </c>
      <c r="E38" s="1">
        <v>510.60006713867102</v>
      </c>
      <c r="F38" s="1" t="s">
        <v>27</v>
      </c>
      <c r="G38">
        <f t="shared" si="0"/>
        <v>59.200073242179997</v>
      </c>
      <c r="H38">
        <f t="shared" si="0"/>
        <v>28</v>
      </c>
      <c r="I38" s="21">
        <f t="shared" si="1"/>
        <v>65.487774980369238</v>
      </c>
    </row>
    <row r="39" spans="1:9" x14ac:dyDescent="0.3">
      <c r="A39" s="1">
        <v>42550</v>
      </c>
      <c r="B39" s="1" t="s">
        <v>29</v>
      </c>
      <c r="C39" s="1" t="s">
        <v>15</v>
      </c>
      <c r="D39" s="1">
        <v>930.40002441406205</v>
      </c>
      <c r="E39" s="1">
        <v>535.40002441406205</v>
      </c>
      <c r="F39" s="1" t="s">
        <v>27</v>
      </c>
      <c r="G39">
        <f t="shared" si="0"/>
        <v>69.599975585937955</v>
      </c>
      <c r="H39">
        <f t="shared" si="0"/>
        <v>24.799957275391023</v>
      </c>
      <c r="I39" s="21">
        <f t="shared" si="1"/>
        <v>73.886361951475052</v>
      </c>
    </row>
    <row r="40" spans="1:9" x14ac:dyDescent="0.3">
      <c r="A40" s="1">
        <v>42560</v>
      </c>
      <c r="B40" s="1" t="s">
        <v>29</v>
      </c>
      <c r="C40" s="1" t="s">
        <v>15</v>
      </c>
      <c r="D40" s="1">
        <v>889.60003662109295</v>
      </c>
      <c r="E40" s="1">
        <v>547.40002441406205</v>
      </c>
      <c r="F40" s="1" t="s">
        <v>27</v>
      </c>
      <c r="G40">
        <f t="shared" si="0"/>
        <v>40.799987792969091</v>
      </c>
      <c r="H40">
        <f t="shared" si="0"/>
        <v>12</v>
      </c>
      <c r="I40" s="21">
        <f t="shared" si="1"/>
        <v>42.52809664100225</v>
      </c>
    </row>
    <row r="41" spans="1:9" x14ac:dyDescent="0.3">
      <c r="A41" s="1">
        <v>42579</v>
      </c>
      <c r="B41" s="1" t="s">
        <v>29</v>
      </c>
      <c r="C41" s="1" t="s">
        <v>15</v>
      </c>
      <c r="D41" s="1">
        <v>828.79998779296795</v>
      </c>
      <c r="E41" s="1">
        <v>564.20001220703102</v>
      </c>
      <c r="F41" s="1" t="s">
        <v>27</v>
      </c>
      <c r="G41">
        <f t="shared" si="0"/>
        <v>60.800048828125</v>
      </c>
      <c r="H41">
        <f t="shared" si="0"/>
        <v>16.799987792968977</v>
      </c>
      <c r="I41" s="21">
        <f t="shared" si="1"/>
        <v>63.078407774342963</v>
      </c>
    </row>
    <row r="42" spans="1:9" x14ac:dyDescent="0.3">
      <c r="A42" s="1">
        <v>42599</v>
      </c>
      <c r="B42" s="1" t="s">
        <v>29</v>
      </c>
      <c r="C42" s="1" t="s">
        <v>15</v>
      </c>
      <c r="D42" s="1">
        <v>776.79998779296795</v>
      </c>
      <c r="E42" s="1">
        <v>581</v>
      </c>
      <c r="F42" s="1" t="s">
        <v>27</v>
      </c>
      <c r="G42">
        <f t="shared" si="0"/>
        <v>52</v>
      </c>
      <c r="H42">
        <f t="shared" si="0"/>
        <v>16.799987792968977</v>
      </c>
      <c r="I42" s="21">
        <f t="shared" si="1"/>
        <v>54.6464965925896</v>
      </c>
    </row>
    <row r="43" spans="1:9" x14ac:dyDescent="0.3">
      <c r="A43" s="1">
        <v>42614</v>
      </c>
      <c r="B43" s="1" t="s">
        <v>29</v>
      </c>
      <c r="C43" s="1" t="s">
        <v>15</v>
      </c>
      <c r="D43" s="1">
        <v>739.20001220703102</v>
      </c>
      <c r="E43" s="1">
        <v>593.79998779296795</v>
      </c>
      <c r="F43" s="1" t="s">
        <v>27</v>
      </c>
      <c r="G43">
        <f t="shared" si="0"/>
        <v>37.599975585936932</v>
      </c>
      <c r="H43">
        <f t="shared" si="0"/>
        <v>12.799987792967954</v>
      </c>
      <c r="I43" s="21">
        <f t="shared" si="1"/>
        <v>39.71898603392566</v>
      </c>
    </row>
    <row r="44" spans="1:9" x14ac:dyDescent="0.3">
      <c r="A44" s="1">
        <v>42630</v>
      </c>
      <c r="B44" s="1" t="s">
        <v>29</v>
      </c>
      <c r="C44" s="1" t="s">
        <v>15</v>
      </c>
      <c r="D44" s="1">
        <v>717.60003662109295</v>
      </c>
      <c r="E44" s="1">
        <v>601</v>
      </c>
      <c r="F44" s="1" t="s">
        <v>27</v>
      </c>
      <c r="G44">
        <f t="shared" si="0"/>
        <v>21.599975585938068</v>
      </c>
      <c r="H44">
        <f t="shared" si="0"/>
        <v>7.2000122070320458</v>
      </c>
      <c r="I44" s="21">
        <f t="shared" si="1"/>
        <v>22.768379852210195</v>
      </c>
    </row>
    <row r="45" spans="1:9" x14ac:dyDescent="0.3">
      <c r="A45" s="1">
        <v>42649</v>
      </c>
      <c r="B45" s="1" t="s">
        <v>29</v>
      </c>
      <c r="C45" s="1" t="s">
        <v>15</v>
      </c>
      <c r="D45" s="1">
        <v>700.79998779296795</v>
      </c>
      <c r="E45" s="1">
        <v>612.20001220703102</v>
      </c>
      <c r="F45" s="1" t="s">
        <v>27</v>
      </c>
      <c r="G45">
        <f t="shared" si="0"/>
        <v>16.800048828125</v>
      </c>
      <c r="H45">
        <f t="shared" si="0"/>
        <v>11.200012207031023</v>
      </c>
      <c r="I45" s="21">
        <f t="shared" si="1"/>
        <v>20.191134541303718</v>
      </c>
    </row>
    <row r="46" spans="1:9" x14ac:dyDescent="0.3">
      <c r="A46" s="1">
        <v>42666</v>
      </c>
      <c r="B46" s="1" t="s">
        <v>29</v>
      </c>
      <c r="C46" s="1" t="s">
        <v>15</v>
      </c>
      <c r="D46" s="1">
        <v>692</v>
      </c>
      <c r="E46" s="1">
        <v>618.60003662109295</v>
      </c>
      <c r="F46" s="1" t="s">
        <v>27</v>
      </c>
      <c r="G46">
        <f t="shared" si="0"/>
        <v>8.7999877929679542</v>
      </c>
      <c r="H46">
        <f t="shared" si="0"/>
        <v>6.4000244140619316</v>
      </c>
      <c r="I46" s="21">
        <f t="shared" si="1"/>
        <v>10.881180894414621</v>
      </c>
    </row>
    <row r="47" spans="1:9" x14ac:dyDescent="0.3">
      <c r="A47" s="1">
        <v>42684</v>
      </c>
      <c r="B47" s="1" t="s">
        <v>29</v>
      </c>
      <c r="C47" s="1" t="s">
        <v>15</v>
      </c>
      <c r="D47" s="1">
        <v>681.60003662109295</v>
      </c>
      <c r="E47" s="1">
        <v>629</v>
      </c>
      <c r="F47" s="1" t="s">
        <v>27</v>
      </c>
      <c r="G47">
        <f t="shared" si="0"/>
        <v>10.399963378907046</v>
      </c>
      <c r="H47">
        <f t="shared" si="0"/>
        <v>10.399963378907046</v>
      </c>
      <c r="I47" s="21">
        <f t="shared" si="1"/>
        <v>14.707769258633864</v>
      </c>
    </row>
    <row r="48" spans="1:9" x14ac:dyDescent="0.3">
      <c r="A48" s="1">
        <v>42694</v>
      </c>
      <c r="B48" s="1" t="s">
        <v>29</v>
      </c>
      <c r="C48" s="1" t="s">
        <v>15</v>
      </c>
      <c r="D48" s="1">
        <v>677.60003662109295</v>
      </c>
      <c r="E48" s="1">
        <v>633.79998779296795</v>
      </c>
      <c r="F48" s="1" t="s">
        <v>27</v>
      </c>
      <c r="G48">
        <f t="shared" si="0"/>
        <v>4</v>
      </c>
      <c r="H48">
        <f t="shared" si="0"/>
        <v>4.7999877929679542</v>
      </c>
      <c r="I48" s="21">
        <f t="shared" si="1"/>
        <v>6.2481903630284323</v>
      </c>
    </row>
    <row r="49" spans="1:9" x14ac:dyDescent="0.3">
      <c r="A49" s="1">
        <v>42714</v>
      </c>
      <c r="B49" s="1" t="s">
        <v>29</v>
      </c>
      <c r="C49" s="1" t="s">
        <v>15</v>
      </c>
      <c r="D49" s="1">
        <v>673.60003662109295</v>
      </c>
      <c r="E49" s="1">
        <v>639.40002441406205</v>
      </c>
      <c r="F49" s="1" t="s">
        <v>27</v>
      </c>
      <c r="G49">
        <f t="shared" si="0"/>
        <v>4</v>
      </c>
      <c r="H49">
        <f t="shared" si="0"/>
        <v>5.6000366210940911</v>
      </c>
      <c r="I49" s="21">
        <f t="shared" si="1"/>
        <v>6.881890013477034</v>
      </c>
    </row>
    <row r="50" spans="1:9" x14ac:dyDescent="0.3">
      <c r="A50" s="1">
        <v>42730</v>
      </c>
      <c r="B50" s="1" t="s">
        <v>29</v>
      </c>
      <c r="C50" s="1" t="s">
        <v>15</v>
      </c>
      <c r="D50" s="1">
        <v>672</v>
      </c>
      <c r="E50" s="1">
        <v>642.60003662109295</v>
      </c>
      <c r="F50" s="1" t="s">
        <v>27</v>
      </c>
      <c r="G50">
        <f t="shared" si="0"/>
        <v>1.6000366210929542</v>
      </c>
      <c r="H50">
        <f t="shared" si="0"/>
        <v>3.2000122070309089</v>
      </c>
      <c r="I50" s="21">
        <f t="shared" si="1"/>
        <v>3.5777360598548049</v>
      </c>
    </row>
    <row r="51" spans="1:9" x14ac:dyDescent="0.3">
      <c r="A51" s="1">
        <v>42749</v>
      </c>
      <c r="B51" s="1" t="s">
        <v>29</v>
      </c>
      <c r="C51" s="1" t="s">
        <v>15</v>
      </c>
      <c r="D51" s="1">
        <v>670.40002441406205</v>
      </c>
      <c r="E51" s="1">
        <v>645.79998779296795</v>
      </c>
      <c r="F51" s="1" t="s">
        <v>27</v>
      </c>
      <c r="G51">
        <f t="shared" si="0"/>
        <v>1.5999755859379547</v>
      </c>
      <c r="H51">
        <f t="shared" si="0"/>
        <v>3.199951171875</v>
      </c>
      <c r="I51" s="21">
        <f t="shared" si="1"/>
        <v>3.5776541724965099</v>
      </c>
    </row>
    <row r="52" spans="1:9" x14ac:dyDescent="0.3">
      <c r="A52" s="1">
        <v>42765</v>
      </c>
      <c r="B52" s="1" t="s">
        <v>29</v>
      </c>
      <c r="C52" s="1" t="s">
        <v>15</v>
      </c>
      <c r="D52" s="1">
        <v>668.79998779296795</v>
      </c>
      <c r="E52" s="1">
        <v>649.79998779296795</v>
      </c>
      <c r="F52" s="1" t="s">
        <v>27</v>
      </c>
      <c r="G52">
        <f t="shared" si="0"/>
        <v>1.6000366210940911</v>
      </c>
      <c r="H52">
        <f t="shared" si="0"/>
        <v>4</v>
      </c>
      <c r="I52" s="21">
        <f t="shared" si="1"/>
        <v>4.3081454465746853</v>
      </c>
    </row>
    <row r="53" spans="1:9" x14ac:dyDescent="0.3">
      <c r="A53" s="1">
        <v>42782</v>
      </c>
      <c r="B53" s="1" t="s">
        <v>29</v>
      </c>
      <c r="C53" s="1" t="s">
        <v>15</v>
      </c>
      <c r="D53" s="1">
        <v>668.79998779296795</v>
      </c>
      <c r="E53" s="1">
        <v>653.79998779296795</v>
      </c>
      <c r="F53" s="1" t="s">
        <v>27</v>
      </c>
      <c r="G53">
        <f t="shared" si="0"/>
        <v>0</v>
      </c>
      <c r="H53">
        <f t="shared" si="0"/>
        <v>4</v>
      </c>
      <c r="I53" s="21">
        <f t="shared" si="1"/>
        <v>4</v>
      </c>
    </row>
    <row r="54" spans="1:9" x14ac:dyDescent="0.3">
      <c r="A54" s="1">
        <v>42799</v>
      </c>
      <c r="B54" s="1" t="s">
        <v>29</v>
      </c>
      <c r="C54" s="1" t="s">
        <v>15</v>
      </c>
      <c r="D54" s="1">
        <v>667.20001220703102</v>
      </c>
      <c r="E54" s="1">
        <v>661</v>
      </c>
      <c r="F54" s="1" t="s">
        <v>27</v>
      </c>
      <c r="G54">
        <f t="shared" si="0"/>
        <v>1.5999755859369316</v>
      </c>
      <c r="H54">
        <f t="shared" si="0"/>
        <v>7.2000122070320458</v>
      </c>
      <c r="I54" s="21">
        <f t="shared" si="1"/>
        <v>7.3756421860746944</v>
      </c>
    </row>
    <row r="55" spans="1:9" x14ac:dyDescent="0.3">
      <c r="A55" s="1">
        <v>42817</v>
      </c>
      <c r="B55" s="1" t="s">
        <v>29</v>
      </c>
      <c r="C55" s="1" t="s">
        <v>15</v>
      </c>
      <c r="D55" s="1">
        <v>664.79998779296795</v>
      </c>
      <c r="E55" s="1">
        <v>665.79998779296795</v>
      </c>
      <c r="F55" s="1" t="s">
        <v>27</v>
      </c>
      <c r="G55">
        <f t="shared" si="0"/>
        <v>2.4000244140630684</v>
      </c>
      <c r="H55">
        <f t="shared" si="0"/>
        <v>4.7999877929679542</v>
      </c>
      <c r="I55" s="21">
        <f t="shared" si="1"/>
        <v>5.3665631460684544</v>
      </c>
    </row>
    <row r="56" spans="1:9" x14ac:dyDescent="0.3">
      <c r="A56" s="1">
        <v>42830</v>
      </c>
      <c r="B56" s="1" t="s">
        <v>29</v>
      </c>
      <c r="C56" s="1" t="s">
        <v>15</v>
      </c>
      <c r="D56" s="1">
        <v>664.79998779296795</v>
      </c>
      <c r="E56" s="1">
        <v>668.20001220703102</v>
      </c>
      <c r="F56" s="1" t="s">
        <v>27</v>
      </c>
      <c r="G56">
        <f t="shared" si="0"/>
        <v>0</v>
      </c>
      <c r="H56">
        <f t="shared" si="0"/>
        <v>2.4000244140630684</v>
      </c>
      <c r="I56" s="21">
        <f t="shared" si="1"/>
        <v>2.4000244140630684</v>
      </c>
    </row>
    <row r="57" spans="1:9" x14ac:dyDescent="0.3">
      <c r="A57" s="1">
        <v>42845</v>
      </c>
      <c r="B57" s="1" t="s">
        <v>29</v>
      </c>
      <c r="C57" s="1" t="s">
        <v>15</v>
      </c>
      <c r="D57" s="1">
        <v>664.79998779296795</v>
      </c>
      <c r="E57" s="1">
        <v>671.40002441406205</v>
      </c>
      <c r="F57" s="1" t="s">
        <v>27</v>
      </c>
      <c r="G57">
        <f t="shared" si="0"/>
        <v>0</v>
      </c>
      <c r="H57">
        <f t="shared" si="0"/>
        <v>3.2000122070310226</v>
      </c>
      <c r="I57" s="21">
        <f t="shared" si="1"/>
        <v>3.2000122070310226</v>
      </c>
    </row>
    <row r="58" spans="1:9" x14ac:dyDescent="0.3">
      <c r="A58" s="1">
        <v>42865</v>
      </c>
      <c r="B58" s="1" t="s">
        <v>29</v>
      </c>
      <c r="C58" s="1" t="s">
        <v>15</v>
      </c>
      <c r="D58" s="1">
        <v>664.79998779296795</v>
      </c>
      <c r="E58" s="1">
        <v>673.79998779296795</v>
      </c>
      <c r="F58" s="1" t="s">
        <v>27</v>
      </c>
      <c r="G58">
        <f t="shared" si="0"/>
        <v>0</v>
      </c>
      <c r="H58">
        <f t="shared" si="0"/>
        <v>2.3999633789059089</v>
      </c>
      <c r="I58" s="21">
        <f t="shared" si="1"/>
        <v>2.3999633789059089</v>
      </c>
    </row>
    <row r="59" spans="1:9" x14ac:dyDescent="0.3">
      <c r="A59" s="1">
        <v>42874</v>
      </c>
      <c r="B59" s="1" t="s">
        <v>30</v>
      </c>
      <c r="C59" s="1" t="s">
        <v>15</v>
      </c>
      <c r="D59" s="1">
        <v>664.79998779296795</v>
      </c>
      <c r="E59" s="1">
        <v>673.79998779296795</v>
      </c>
      <c r="F59" s="1" t="s">
        <v>27</v>
      </c>
      <c r="G59">
        <f t="shared" si="0"/>
        <v>0</v>
      </c>
      <c r="H59">
        <f t="shared" si="0"/>
        <v>0</v>
      </c>
      <c r="I59" s="21">
        <f t="shared" si="1"/>
        <v>0</v>
      </c>
    </row>
    <row r="61" spans="1:9" x14ac:dyDescent="0.3">
      <c r="G61">
        <f t="shared" si="0"/>
        <v>0</v>
      </c>
      <c r="H61">
        <f t="shared" si="0"/>
        <v>0</v>
      </c>
    </row>
    <row r="62" spans="1:9" x14ac:dyDescent="0.3">
      <c r="G62">
        <f t="shared" si="0"/>
        <v>0</v>
      </c>
      <c r="H62">
        <f t="shared" si="0"/>
        <v>0</v>
      </c>
    </row>
    <row r="63" spans="1:9" x14ac:dyDescent="0.3">
      <c r="G63">
        <f t="shared" si="0"/>
        <v>0</v>
      </c>
      <c r="H63">
        <f t="shared" si="0"/>
        <v>0</v>
      </c>
    </row>
    <row r="64" spans="1:9" x14ac:dyDescent="0.3">
      <c r="G64">
        <f t="shared" si="0"/>
        <v>0</v>
      </c>
      <c r="H64">
        <f t="shared" si="0"/>
        <v>0</v>
      </c>
    </row>
    <row r="65" spans="7:8" x14ac:dyDescent="0.3">
      <c r="G65">
        <f t="shared" si="0"/>
        <v>0</v>
      </c>
      <c r="H65">
        <f t="shared" si="0"/>
        <v>0</v>
      </c>
    </row>
    <row r="66" spans="7:8" x14ac:dyDescent="0.3">
      <c r="G66">
        <f t="shared" si="0"/>
        <v>0</v>
      </c>
      <c r="H66">
        <f t="shared" si="0"/>
        <v>0</v>
      </c>
    </row>
    <row r="67" spans="7:8" x14ac:dyDescent="0.3">
      <c r="G67">
        <f t="shared" si="0"/>
        <v>0</v>
      </c>
      <c r="H67">
        <f t="shared" si="0"/>
        <v>0</v>
      </c>
    </row>
    <row r="68" spans="7:8" x14ac:dyDescent="0.3">
      <c r="G68">
        <f t="shared" ref="G68:H119" si="2">ABS(D68-D67)</f>
        <v>0</v>
      </c>
      <c r="H68">
        <f t="shared" si="2"/>
        <v>0</v>
      </c>
    </row>
    <row r="69" spans="7:8" x14ac:dyDescent="0.3">
      <c r="G69">
        <f t="shared" si="2"/>
        <v>0</v>
      </c>
      <c r="H69">
        <f t="shared" si="2"/>
        <v>0</v>
      </c>
    </row>
    <row r="70" spans="7:8" x14ac:dyDescent="0.3">
      <c r="G70">
        <f t="shared" si="2"/>
        <v>0</v>
      </c>
      <c r="H70">
        <f t="shared" si="2"/>
        <v>0</v>
      </c>
    </row>
    <row r="71" spans="7:8" x14ac:dyDescent="0.3">
      <c r="G71">
        <f t="shared" si="2"/>
        <v>0</v>
      </c>
      <c r="H71">
        <f t="shared" si="2"/>
        <v>0</v>
      </c>
    </row>
    <row r="72" spans="7:8" x14ac:dyDescent="0.3">
      <c r="G72">
        <f t="shared" si="2"/>
        <v>0</v>
      </c>
      <c r="H72">
        <f t="shared" si="2"/>
        <v>0</v>
      </c>
    </row>
    <row r="73" spans="7:8" x14ac:dyDescent="0.3">
      <c r="G73">
        <f t="shared" si="2"/>
        <v>0</v>
      </c>
      <c r="H73">
        <f t="shared" si="2"/>
        <v>0</v>
      </c>
    </row>
    <row r="74" spans="7:8" x14ac:dyDescent="0.3">
      <c r="G74">
        <f t="shared" si="2"/>
        <v>0</v>
      </c>
      <c r="H74">
        <f t="shared" si="2"/>
        <v>0</v>
      </c>
    </row>
    <row r="75" spans="7:8" x14ac:dyDescent="0.3">
      <c r="G75">
        <f t="shared" si="2"/>
        <v>0</v>
      </c>
      <c r="H75">
        <f t="shared" si="2"/>
        <v>0</v>
      </c>
    </row>
    <row r="76" spans="7:8" x14ac:dyDescent="0.3">
      <c r="G76">
        <f t="shared" si="2"/>
        <v>0</v>
      </c>
      <c r="H76">
        <f t="shared" si="2"/>
        <v>0</v>
      </c>
    </row>
    <row r="77" spans="7:8" x14ac:dyDescent="0.3">
      <c r="G77">
        <f t="shared" si="2"/>
        <v>0</v>
      </c>
      <c r="H77">
        <f t="shared" si="2"/>
        <v>0</v>
      </c>
    </row>
    <row r="78" spans="7:8" x14ac:dyDescent="0.3">
      <c r="G78">
        <f t="shared" si="2"/>
        <v>0</v>
      </c>
      <c r="H78">
        <f t="shared" si="2"/>
        <v>0</v>
      </c>
    </row>
    <row r="79" spans="7:8" x14ac:dyDescent="0.3">
      <c r="G79">
        <f t="shared" si="2"/>
        <v>0</v>
      </c>
      <c r="H79">
        <f t="shared" si="2"/>
        <v>0</v>
      </c>
    </row>
    <row r="80" spans="7:8" x14ac:dyDescent="0.3">
      <c r="G80">
        <f t="shared" si="2"/>
        <v>0</v>
      </c>
      <c r="H80">
        <f t="shared" si="2"/>
        <v>0</v>
      </c>
    </row>
    <row r="81" spans="7:8" x14ac:dyDescent="0.3">
      <c r="G81">
        <f t="shared" si="2"/>
        <v>0</v>
      </c>
      <c r="H81">
        <f t="shared" si="2"/>
        <v>0</v>
      </c>
    </row>
    <row r="82" spans="7:8" x14ac:dyDescent="0.3">
      <c r="G82">
        <f t="shared" si="2"/>
        <v>0</v>
      </c>
      <c r="H82">
        <f t="shared" si="2"/>
        <v>0</v>
      </c>
    </row>
    <row r="83" spans="7:8" x14ac:dyDescent="0.3">
      <c r="G83">
        <f t="shared" si="2"/>
        <v>0</v>
      </c>
      <c r="H83">
        <f t="shared" si="2"/>
        <v>0</v>
      </c>
    </row>
    <row r="84" spans="7:8" x14ac:dyDescent="0.3">
      <c r="G84">
        <f t="shared" si="2"/>
        <v>0</v>
      </c>
      <c r="H84">
        <f t="shared" si="2"/>
        <v>0</v>
      </c>
    </row>
    <row r="85" spans="7:8" x14ac:dyDescent="0.3">
      <c r="G85">
        <f t="shared" si="2"/>
        <v>0</v>
      </c>
      <c r="H85">
        <f t="shared" si="2"/>
        <v>0</v>
      </c>
    </row>
    <row r="86" spans="7:8" x14ac:dyDescent="0.3">
      <c r="G86">
        <f t="shared" si="2"/>
        <v>0</v>
      </c>
      <c r="H86">
        <f t="shared" si="2"/>
        <v>0</v>
      </c>
    </row>
    <row r="87" spans="7:8" x14ac:dyDescent="0.3">
      <c r="G87">
        <f t="shared" si="2"/>
        <v>0</v>
      </c>
      <c r="H87">
        <f t="shared" si="2"/>
        <v>0</v>
      </c>
    </row>
    <row r="88" spans="7:8" x14ac:dyDescent="0.3">
      <c r="G88">
        <f t="shared" si="2"/>
        <v>0</v>
      </c>
      <c r="H88">
        <f t="shared" si="2"/>
        <v>0</v>
      </c>
    </row>
    <row r="89" spans="7:8" x14ac:dyDescent="0.3">
      <c r="G89">
        <f t="shared" si="2"/>
        <v>0</v>
      </c>
      <c r="H89">
        <f t="shared" si="2"/>
        <v>0</v>
      </c>
    </row>
    <row r="90" spans="7:8" x14ac:dyDescent="0.3">
      <c r="G90">
        <f t="shared" si="2"/>
        <v>0</v>
      </c>
      <c r="H90">
        <f t="shared" si="2"/>
        <v>0</v>
      </c>
    </row>
    <row r="91" spans="7:8" x14ac:dyDescent="0.3">
      <c r="G91">
        <f t="shared" si="2"/>
        <v>0</v>
      </c>
      <c r="H91">
        <f t="shared" si="2"/>
        <v>0</v>
      </c>
    </row>
    <row r="92" spans="7:8" x14ac:dyDescent="0.3">
      <c r="G92">
        <f t="shared" si="2"/>
        <v>0</v>
      </c>
      <c r="H92">
        <f t="shared" si="2"/>
        <v>0</v>
      </c>
    </row>
    <row r="93" spans="7:8" x14ac:dyDescent="0.3">
      <c r="G93">
        <f t="shared" si="2"/>
        <v>0</v>
      </c>
      <c r="H93">
        <f t="shared" si="2"/>
        <v>0</v>
      </c>
    </row>
    <row r="94" spans="7:8" x14ac:dyDescent="0.3">
      <c r="G94">
        <f t="shared" si="2"/>
        <v>0</v>
      </c>
      <c r="H94">
        <f t="shared" si="2"/>
        <v>0</v>
      </c>
    </row>
    <row r="95" spans="7:8" x14ac:dyDescent="0.3">
      <c r="G95">
        <f t="shared" si="2"/>
        <v>0</v>
      </c>
      <c r="H95">
        <f t="shared" si="2"/>
        <v>0</v>
      </c>
    </row>
    <row r="96" spans="7:8" x14ac:dyDescent="0.3">
      <c r="G96">
        <f t="shared" si="2"/>
        <v>0</v>
      </c>
      <c r="H96">
        <f t="shared" si="2"/>
        <v>0</v>
      </c>
    </row>
    <row r="97" spans="7:8" x14ac:dyDescent="0.3">
      <c r="G97">
        <f t="shared" si="2"/>
        <v>0</v>
      </c>
      <c r="H97">
        <f t="shared" si="2"/>
        <v>0</v>
      </c>
    </row>
    <row r="98" spans="7:8" x14ac:dyDescent="0.3">
      <c r="G98">
        <f t="shared" si="2"/>
        <v>0</v>
      </c>
      <c r="H98">
        <f t="shared" si="2"/>
        <v>0</v>
      </c>
    </row>
    <row r="99" spans="7:8" x14ac:dyDescent="0.3">
      <c r="G99">
        <f t="shared" si="2"/>
        <v>0</v>
      </c>
      <c r="H99">
        <f t="shared" si="2"/>
        <v>0</v>
      </c>
    </row>
    <row r="100" spans="7:8" x14ac:dyDescent="0.3">
      <c r="G100">
        <f t="shared" si="2"/>
        <v>0</v>
      </c>
      <c r="H100">
        <f t="shared" si="2"/>
        <v>0</v>
      </c>
    </row>
    <row r="101" spans="7:8" x14ac:dyDescent="0.3">
      <c r="G101">
        <f t="shared" si="2"/>
        <v>0</v>
      </c>
      <c r="H101">
        <f t="shared" si="2"/>
        <v>0</v>
      </c>
    </row>
    <row r="102" spans="7:8" x14ac:dyDescent="0.3">
      <c r="G102">
        <f t="shared" si="2"/>
        <v>0</v>
      </c>
      <c r="H102">
        <f t="shared" si="2"/>
        <v>0</v>
      </c>
    </row>
    <row r="103" spans="7:8" x14ac:dyDescent="0.3">
      <c r="G103">
        <f t="shared" si="2"/>
        <v>0</v>
      </c>
      <c r="H103">
        <f t="shared" si="2"/>
        <v>0</v>
      </c>
    </row>
    <row r="104" spans="7:8" x14ac:dyDescent="0.3">
      <c r="G104">
        <f t="shared" si="2"/>
        <v>0</v>
      </c>
      <c r="H104">
        <f t="shared" si="2"/>
        <v>0</v>
      </c>
    </row>
    <row r="105" spans="7:8" x14ac:dyDescent="0.3">
      <c r="G105">
        <f t="shared" si="2"/>
        <v>0</v>
      </c>
      <c r="H105">
        <f t="shared" si="2"/>
        <v>0</v>
      </c>
    </row>
    <row r="106" spans="7:8" x14ac:dyDescent="0.3">
      <c r="G106">
        <f t="shared" si="2"/>
        <v>0</v>
      </c>
      <c r="H106">
        <f t="shared" si="2"/>
        <v>0</v>
      </c>
    </row>
    <row r="107" spans="7:8" x14ac:dyDescent="0.3">
      <c r="G107">
        <f t="shared" si="2"/>
        <v>0</v>
      </c>
      <c r="H107">
        <f t="shared" si="2"/>
        <v>0</v>
      </c>
    </row>
    <row r="108" spans="7:8" x14ac:dyDescent="0.3">
      <c r="G108">
        <f t="shared" si="2"/>
        <v>0</v>
      </c>
      <c r="H108">
        <f t="shared" si="2"/>
        <v>0</v>
      </c>
    </row>
    <row r="109" spans="7:8" x14ac:dyDescent="0.3">
      <c r="G109">
        <f t="shared" si="2"/>
        <v>0</v>
      </c>
      <c r="H109">
        <f t="shared" si="2"/>
        <v>0</v>
      </c>
    </row>
    <row r="110" spans="7:8" x14ac:dyDescent="0.3">
      <c r="G110">
        <f t="shared" si="2"/>
        <v>0</v>
      </c>
      <c r="H110">
        <f t="shared" si="2"/>
        <v>0</v>
      </c>
    </row>
    <row r="111" spans="7:8" x14ac:dyDescent="0.3">
      <c r="G111">
        <f t="shared" si="2"/>
        <v>0</v>
      </c>
      <c r="H111">
        <f t="shared" si="2"/>
        <v>0</v>
      </c>
    </row>
    <row r="112" spans="7:8" x14ac:dyDescent="0.3">
      <c r="G112">
        <f t="shared" si="2"/>
        <v>0</v>
      </c>
      <c r="H112">
        <f t="shared" si="2"/>
        <v>0</v>
      </c>
    </row>
    <row r="113" spans="7:8" x14ac:dyDescent="0.3">
      <c r="G113">
        <f t="shared" si="2"/>
        <v>0</v>
      </c>
      <c r="H113">
        <f t="shared" si="2"/>
        <v>0</v>
      </c>
    </row>
    <row r="114" spans="7:8" x14ac:dyDescent="0.3">
      <c r="G114">
        <f t="shared" si="2"/>
        <v>0</v>
      </c>
      <c r="H114">
        <f t="shared" si="2"/>
        <v>0</v>
      </c>
    </row>
    <row r="115" spans="7:8" x14ac:dyDescent="0.3">
      <c r="G115">
        <f t="shared" si="2"/>
        <v>0</v>
      </c>
      <c r="H115">
        <f t="shared" si="2"/>
        <v>0</v>
      </c>
    </row>
    <row r="116" spans="7:8" x14ac:dyDescent="0.3">
      <c r="G116">
        <f t="shared" si="2"/>
        <v>0</v>
      </c>
      <c r="H116">
        <f t="shared" si="2"/>
        <v>0</v>
      </c>
    </row>
    <row r="117" spans="7:8" x14ac:dyDescent="0.3">
      <c r="G117">
        <f t="shared" si="2"/>
        <v>0</v>
      </c>
      <c r="H117">
        <f t="shared" si="2"/>
        <v>0</v>
      </c>
    </row>
    <row r="118" spans="7:8" x14ac:dyDescent="0.3">
      <c r="G118">
        <f t="shared" si="2"/>
        <v>0</v>
      </c>
      <c r="H118">
        <f t="shared" si="2"/>
        <v>0</v>
      </c>
    </row>
    <row r="119" spans="7:8" x14ac:dyDescent="0.3">
      <c r="G119">
        <f t="shared" si="2"/>
        <v>0</v>
      </c>
      <c r="H119">
        <f t="shared" si="2"/>
        <v>0</v>
      </c>
    </row>
    <row r="120" spans="7:8" x14ac:dyDescent="0.3">
      <c r="G120">
        <f t="shared" ref="G120:H156" si="3">ABS(D120-D119)</f>
        <v>0</v>
      </c>
      <c r="H120">
        <f t="shared" si="3"/>
        <v>0</v>
      </c>
    </row>
    <row r="121" spans="7:8" x14ac:dyDescent="0.3">
      <c r="G121">
        <f t="shared" si="3"/>
        <v>0</v>
      </c>
      <c r="H121">
        <f t="shared" si="3"/>
        <v>0</v>
      </c>
    </row>
    <row r="122" spans="7:8" x14ac:dyDescent="0.3">
      <c r="G122">
        <f t="shared" si="3"/>
        <v>0</v>
      </c>
      <c r="H122">
        <f t="shared" si="3"/>
        <v>0</v>
      </c>
    </row>
    <row r="123" spans="7:8" x14ac:dyDescent="0.3">
      <c r="G123">
        <f t="shared" si="3"/>
        <v>0</v>
      </c>
      <c r="H123">
        <f t="shared" si="3"/>
        <v>0</v>
      </c>
    </row>
    <row r="124" spans="7:8" x14ac:dyDescent="0.3">
      <c r="G124">
        <f t="shared" si="3"/>
        <v>0</v>
      </c>
      <c r="H124">
        <f t="shared" si="3"/>
        <v>0</v>
      </c>
    </row>
    <row r="125" spans="7:8" x14ac:dyDescent="0.3">
      <c r="G125">
        <f t="shared" si="3"/>
        <v>0</v>
      </c>
      <c r="H125">
        <f t="shared" si="3"/>
        <v>0</v>
      </c>
    </row>
    <row r="126" spans="7:8" x14ac:dyDescent="0.3">
      <c r="G126">
        <f t="shared" si="3"/>
        <v>0</v>
      </c>
      <c r="H126">
        <f t="shared" si="3"/>
        <v>0</v>
      </c>
    </row>
    <row r="127" spans="7:8" x14ac:dyDescent="0.3">
      <c r="G127">
        <f t="shared" si="3"/>
        <v>0</v>
      </c>
      <c r="H127">
        <f t="shared" si="3"/>
        <v>0</v>
      </c>
    </row>
    <row r="128" spans="7:8" x14ac:dyDescent="0.3">
      <c r="G128">
        <f t="shared" si="3"/>
        <v>0</v>
      </c>
      <c r="H128">
        <f t="shared" si="3"/>
        <v>0</v>
      </c>
    </row>
    <row r="129" spans="7:8" x14ac:dyDescent="0.3">
      <c r="G129">
        <f t="shared" si="3"/>
        <v>0</v>
      </c>
      <c r="H129">
        <f t="shared" si="3"/>
        <v>0</v>
      </c>
    </row>
    <row r="130" spans="7:8" x14ac:dyDescent="0.3">
      <c r="G130">
        <f t="shared" si="3"/>
        <v>0</v>
      </c>
      <c r="H130">
        <f t="shared" si="3"/>
        <v>0</v>
      </c>
    </row>
    <row r="131" spans="7:8" x14ac:dyDescent="0.3">
      <c r="G131">
        <f t="shared" si="3"/>
        <v>0</v>
      </c>
      <c r="H131">
        <f t="shared" si="3"/>
        <v>0</v>
      </c>
    </row>
    <row r="132" spans="7:8" x14ac:dyDescent="0.3">
      <c r="G132">
        <f t="shared" si="3"/>
        <v>0</v>
      </c>
      <c r="H132">
        <f t="shared" si="3"/>
        <v>0</v>
      </c>
    </row>
    <row r="133" spans="7:8" x14ac:dyDescent="0.3">
      <c r="G133">
        <f t="shared" si="3"/>
        <v>0</v>
      </c>
      <c r="H133">
        <f t="shared" si="3"/>
        <v>0</v>
      </c>
    </row>
    <row r="134" spans="7:8" x14ac:dyDescent="0.3">
      <c r="G134">
        <f t="shared" si="3"/>
        <v>0</v>
      </c>
      <c r="H134">
        <f t="shared" si="3"/>
        <v>0</v>
      </c>
    </row>
    <row r="135" spans="7:8" x14ac:dyDescent="0.3">
      <c r="G135">
        <f t="shared" si="3"/>
        <v>0</v>
      </c>
      <c r="H135">
        <f t="shared" si="3"/>
        <v>0</v>
      </c>
    </row>
    <row r="136" spans="7:8" x14ac:dyDescent="0.3">
      <c r="G136">
        <f t="shared" si="3"/>
        <v>0</v>
      </c>
      <c r="H136">
        <f t="shared" si="3"/>
        <v>0</v>
      </c>
    </row>
    <row r="137" spans="7:8" x14ac:dyDescent="0.3">
      <c r="G137">
        <f t="shared" si="3"/>
        <v>0</v>
      </c>
      <c r="H137">
        <f t="shared" si="3"/>
        <v>0</v>
      </c>
    </row>
    <row r="138" spans="7:8" x14ac:dyDescent="0.3">
      <c r="G138">
        <f t="shared" si="3"/>
        <v>0</v>
      </c>
      <c r="H138">
        <f t="shared" si="3"/>
        <v>0</v>
      </c>
    </row>
    <row r="139" spans="7:8" x14ac:dyDescent="0.3">
      <c r="G139">
        <f t="shared" si="3"/>
        <v>0</v>
      </c>
      <c r="H139">
        <f t="shared" si="3"/>
        <v>0</v>
      </c>
    </row>
    <row r="140" spans="7:8" x14ac:dyDescent="0.3">
      <c r="G140">
        <f t="shared" si="3"/>
        <v>0</v>
      </c>
      <c r="H140">
        <f t="shared" si="3"/>
        <v>0</v>
      </c>
    </row>
    <row r="141" spans="7:8" x14ac:dyDescent="0.3">
      <c r="G141">
        <f t="shared" si="3"/>
        <v>0</v>
      </c>
      <c r="H141">
        <f t="shared" si="3"/>
        <v>0</v>
      </c>
    </row>
    <row r="142" spans="7:8" x14ac:dyDescent="0.3">
      <c r="G142">
        <f t="shared" si="3"/>
        <v>0</v>
      </c>
      <c r="H142">
        <f t="shared" si="3"/>
        <v>0</v>
      </c>
    </row>
    <row r="143" spans="7:8" x14ac:dyDescent="0.3">
      <c r="G143">
        <f t="shared" si="3"/>
        <v>0</v>
      </c>
      <c r="H143">
        <f t="shared" si="3"/>
        <v>0</v>
      </c>
    </row>
    <row r="144" spans="7:8" x14ac:dyDescent="0.3">
      <c r="G144">
        <f t="shared" si="3"/>
        <v>0</v>
      </c>
      <c r="H144">
        <f t="shared" si="3"/>
        <v>0</v>
      </c>
    </row>
    <row r="145" spans="7:8" x14ac:dyDescent="0.3">
      <c r="G145">
        <f t="shared" si="3"/>
        <v>0</v>
      </c>
      <c r="H145">
        <f t="shared" si="3"/>
        <v>0</v>
      </c>
    </row>
    <row r="146" spans="7:8" x14ac:dyDescent="0.3">
      <c r="G146">
        <f t="shared" si="3"/>
        <v>0</v>
      </c>
      <c r="H146">
        <f t="shared" si="3"/>
        <v>0</v>
      </c>
    </row>
    <row r="147" spans="7:8" x14ac:dyDescent="0.3">
      <c r="G147">
        <f t="shared" si="3"/>
        <v>0</v>
      </c>
      <c r="H147">
        <f t="shared" si="3"/>
        <v>0</v>
      </c>
    </row>
    <row r="148" spans="7:8" x14ac:dyDescent="0.3">
      <c r="G148">
        <f t="shared" si="3"/>
        <v>0</v>
      </c>
      <c r="H148">
        <f t="shared" si="3"/>
        <v>0</v>
      </c>
    </row>
    <row r="149" spans="7:8" x14ac:dyDescent="0.3">
      <c r="G149">
        <f t="shared" si="3"/>
        <v>0</v>
      </c>
      <c r="H149">
        <f t="shared" si="3"/>
        <v>0</v>
      </c>
    </row>
    <row r="150" spans="7:8" x14ac:dyDescent="0.3">
      <c r="G150">
        <f t="shared" si="3"/>
        <v>0</v>
      </c>
      <c r="H150">
        <f t="shared" si="3"/>
        <v>0</v>
      </c>
    </row>
    <row r="151" spans="7:8" x14ac:dyDescent="0.3">
      <c r="G151">
        <f t="shared" si="3"/>
        <v>0</v>
      </c>
      <c r="H151">
        <f t="shared" si="3"/>
        <v>0</v>
      </c>
    </row>
    <row r="152" spans="7:8" x14ac:dyDescent="0.3">
      <c r="G152">
        <f t="shared" si="3"/>
        <v>0</v>
      </c>
      <c r="H152">
        <f t="shared" si="3"/>
        <v>0</v>
      </c>
    </row>
    <row r="153" spans="7:8" x14ac:dyDescent="0.3">
      <c r="G153">
        <f t="shared" si="3"/>
        <v>0</v>
      </c>
      <c r="H153">
        <f t="shared" si="3"/>
        <v>0</v>
      </c>
    </row>
    <row r="154" spans="7:8" x14ac:dyDescent="0.3">
      <c r="G154">
        <f t="shared" si="3"/>
        <v>0</v>
      </c>
      <c r="H154">
        <f t="shared" si="3"/>
        <v>0</v>
      </c>
    </row>
    <row r="155" spans="7:8" x14ac:dyDescent="0.3">
      <c r="G155">
        <f t="shared" si="3"/>
        <v>0</v>
      </c>
      <c r="H155">
        <f t="shared" si="3"/>
        <v>0</v>
      </c>
    </row>
    <row r="156" spans="7:8" x14ac:dyDescent="0.3">
      <c r="G156">
        <f t="shared" si="3"/>
        <v>0</v>
      </c>
      <c r="H156">
        <f t="shared" si="3"/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B5E79-7789-4083-B419-F8D761472BB6}">
  <sheetPr codeName="Munka12"/>
  <dimension ref="A1:N47"/>
  <sheetViews>
    <sheetView workbookViewId="0">
      <selection activeCell="I3" sqref="I3:I31"/>
    </sheetView>
  </sheetViews>
  <sheetFormatPr defaultRowHeight="14.4" x14ac:dyDescent="0.3"/>
  <sheetData>
    <row r="1" spans="1:14" x14ac:dyDescent="0.3">
      <c r="A1" s="1" t="s">
        <v>32</v>
      </c>
      <c r="B1" t="s">
        <v>33</v>
      </c>
      <c r="C1" t="s">
        <v>33</v>
      </c>
      <c r="D1" t="s">
        <v>34</v>
      </c>
      <c r="E1" t="s">
        <v>34</v>
      </c>
      <c r="F1" t="s">
        <v>33</v>
      </c>
      <c r="G1" t="s">
        <v>108</v>
      </c>
      <c r="H1" t="s">
        <v>108</v>
      </c>
      <c r="I1" s="21" t="s">
        <v>122</v>
      </c>
      <c r="M1" s="7">
        <f>ABS(M2-M3)</f>
        <v>1.1368683772161603E-13</v>
      </c>
      <c r="N1" s="7">
        <f>ABS(N2-N3)</f>
        <v>57.599975585937955</v>
      </c>
    </row>
    <row r="2" spans="1:14" x14ac:dyDescent="0.3">
      <c r="A2" s="1">
        <v>38965</v>
      </c>
      <c r="B2" s="1" t="s">
        <v>28</v>
      </c>
      <c r="C2" s="1" t="s">
        <v>17</v>
      </c>
      <c r="D2" s="1">
        <v>944.79998779296795</v>
      </c>
      <c r="E2" s="1">
        <v>597.79998779296795</v>
      </c>
      <c r="F2" s="1" t="s">
        <v>27</v>
      </c>
      <c r="G2">
        <v>0</v>
      </c>
      <c r="H2">
        <v>0</v>
      </c>
      <c r="I2" s="23">
        <f>SUM(I3:I207)</f>
        <v>606.97188544205846</v>
      </c>
      <c r="M2">
        <f>ABS(SUM(G2:G31))</f>
        <v>600.79998779296784</v>
      </c>
      <c r="N2">
        <f>ABS(SUM(H2:H31))</f>
        <v>67.200012207032046</v>
      </c>
    </row>
    <row r="3" spans="1:14" x14ac:dyDescent="0.3">
      <c r="A3" s="1">
        <v>38989</v>
      </c>
      <c r="B3" s="1" t="s">
        <v>30</v>
      </c>
      <c r="C3" s="1" t="s">
        <v>17</v>
      </c>
      <c r="D3" s="1">
        <v>944.79998779296795</v>
      </c>
      <c r="E3" s="1">
        <v>597.79998779296795</v>
      </c>
      <c r="F3" s="1" t="s">
        <v>27</v>
      </c>
      <c r="G3">
        <f>ABS(D3-D2)</f>
        <v>0</v>
      </c>
      <c r="H3">
        <f>ABS(E3-E2)</f>
        <v>0</v>
      </c>
      <c r="I3" s="21">
        <f>SQRT(G3^2+H3^2)</f>
        <v>0</v>
      </c>
      <c r="M3">
        <f>ABS(D2-D31)</f>
        <v>600.79998779296795</v>
      </c>
      <c r="N3">
        <f>ABS(E2-E31)</f>
        <v>9.6000366210940911</v>
      </c>
    </row>
    <row r="4" spans="1:14" x14ac:dyDescent="0.3">
      <c r="A4" s="1">
        <v>39170</v>
      </c>
      <c r="B4" s="1" t="s">
        <v>28</v>
      </c>
      <c r="C4" s="1" t="s">
        <v>17</v>
      </c>
      <c r="D4" s="1">
        <v>944.79998779296795</v>
      </c>
      <c r="E4" s="1">
        <v>597.79998779296795</v>
      </c>
      <c r="F4" s="1" t="s">
        <v>27</v>
      </c>
      <c r="G4">
        <f t="shared" ref="G4:H47" si="0">ABS(D4-D3)</f>
        <v>0</v>
      </c>
      <c r="H4">
        <f t="shared" si="0"/>
        <v>0</v>
      </c>
      <c r="I4" s="21">
        <f t="shared" ref="I4:I31" si="1">SQRT(G4^2+H4^2)</f>
        <v>0</v>
      </c>
    </row>
    <row r="5" spans="1:14" x14ac:dyDescent="0.3">
      <c r="A5" s="1">
        <v>39299</v>
      </c>
      <c r="B5" s="1" t="s">
        <v>29</v>
      </c>
      <c r="C5" s="1" t="s">
        <v>17</v>
      </c>
      <c r="D5" s="1">
        <v>943.20001220703102</v>
      </c>
      <c r="E5" s="1">
        <v>597.79998779296795</v>
      </c>
      <c r="F5" s="1" t="s">
        <v>27</v>
      </c>
      <c r="G5">
        <f t="shared" si="0"/>
        <v>1.5999755859369316</v>
      </c>
      <c r="H5">
        <f t="shared" si="0"/>
        <v>0</v>
      </c>
      <c r="I5" s="21">
        <f t="shared" si="1"/>
        <v>1.5999755859369316</v>
      </c>
    </row>
    <row r="6" spans="1:14" x14ac:dyDescent="0.3">
      <c r="A6" s="1">
        <v>39315</v>
      </c>
      <c r="B6" s="1" t="s">
        <v>29</v>
      </c>
      <c r="C6" s="1" t="s">
        <v>17</v>
      </c>
      <c r="D6" s="1">
        <v>928</v>
      </c>
      <c r="E6" s="1">
        <v>599.40002441406205</v>
      </c>
      <c r="F6" s="1" t="s">
        <v>27</v>
      </c>
      <c r="G6">
        <f t="shared" si="0"/>
        <v>15.200012207031023</v>
      </c>
      <c r="H6">
        <f t="shared" si="0"/>
        <v>1.6000366210940911</v>
      </c>
      <c r="I6" s="21">
        <f t="shared" si="1"/>
        <v>15.283994513304901</v>
      </c>
    </row>
    <row r="7" spans="1:14" x14ac:dyDescent="0.3">
      <c r="A7" s="1">
        <v>39334</v>
      </c>
      <c r="B7" s="1" t="s">
        <v>29</v>
      </c>
      <c r="C7" s="1" t="s">
        <v>17</v>
      </c>
      <c r="D7" s="1">
        <v>894.40002441406205</v>
      </c>
      <c r="E7" s="1">
        <v>605.79998779296795</v>
      </c>
      <c r="F7" s="1" t="s">
        <v>27</v>
      </c>
      <c r="G7">
        <f t="shared" si="0"/>
        <v>33.599975585937955</v>
      </c>
      <c r="H7">
        <f t="shared" si="0"/>
        <v>6.3999633789059089</v>
      </c>
      <c r="I7" s="21">
        <f t="shared" si="1"/>
        <v>34.204062487180721</v>
      </c>
    </row>
    <row r="8" spans="1:14" x14ac:dyDescent="0.3">
      <c r="A8" s="1">
        <v>39351</v>
      </c>
      <c r="B8" s="1" t="s">
        <v>29</v>
      </c>
      <c r="C8" s="1" t="s">
        <v>17</v>
      </c>
      <c r="D8" s="1">
        <v>853.60003662109295</v>
      </c>
      <c r="E8" s="1">
        <v>612.20001220703102</v>
      </c>
      <c r="F8" s="1" t="s">
        <v>27</v>
      </c>
      <c r="G8">
        <f t="shared" si="0"/>
        <v>40.799987792969091</v>
      </c>
      <c r="H8">
        <f t="shared" si="0"/>
        <v>6.4000244140630684</v>
      </c>
      <c r="I8" s="21">
        <f t="shared" si="1"/>
        <v>41.29890212108586</v>
      </c>
    </row>
    <row r="9" spans="1:14" x14ac:dyDescent="0.3">
      <c r="A9" s="1">
        <v>39364</v>
      </c>
      <c r="B9" s="1" t="s">
        <v>29</v>
      </c>
      <c r="C9" s="1" t="s">
        <v>17</v>
      </c>
      <c r="D9" s="1">
        <v>813.60003662109295</v>
      </c>
      <c r="E9" s="1">
        <v>617.79998779296795</v>
      </c>
      <c r="F9" s="1" t="s">
        <v>27</v>
      </c>
      <c r="G9">
        <f t="shared" si="0"/>
        <v>40</v>
      </c>
      <c r="H9">
        <f t="shared" si="0"/>
        <v>5.5999755859369316</v>
      </c>
      <c r="I9" s="21">
        <f t="shared" si="1"/>
        <v>40.390094411415895</v>
      </c>
    </row>
    <row r="10" spans="1:14" x14ac:dyDescent="0.3">
      <c r="A10" s="1">
        <v>39379</v>
      </c>
      <c r="B10" s="1" t="s">
        <v>29</v>
      </c>
      <c r="C10" s="1" t="s">
        <v>17</v>
      </c>
      <c r="D10" s="1">
        <v>737.60003662109295</v>
      </c>
      <c r="E10" s="1">
        <v>625</v>
      </c>
      <c r="F10" s="1" t="s">
        <v>27</v>
      </c>
      <c r="G10">
        <f t="shared" si="0"/>
        <v>76</v>
      </c>
      <c r="H10">
        <f t="shared" si="0"/>
        <v>7.2000122070320458</v>
      </c>
      <c r="I10" s="21">
        <f t="shared" si="1"/>
        <v>76.340291955044364</v>
      </c>
    </row>
    <row r="11" spans="1:14" x14ac:dyDescent="0.3">
      <c r="A11" s="1">
        <v>39398</v>
      </c>
      <c r="B11" s="1" t="s">
        <v>29</v>
      </c>
      <c r="C11" s="1" t="s">
        <v>17</v>
      </c>
      <c r="D11" s="1">
        <v>658.40002441406205</v>
      </c>
      <c r="E11" s="1">
        <v>631.40002441406205</v>
      </c>
      <c r="F11" s="1" t="s">
        <v>27</v>
      </c>
      <c r="G11">
        <f t="shared" si="0"/>
        <v>79.200012207030909</v>
      </c>
      <c r="H11">
        <f t="shared" si="0"/>
        <v>6.4000244140620453</v>
      </c>
      <c r="I11" s="21">
        <f t="shared" si="1"/>
        <v>79.458179227153423</v>
      </c>
    </row>
    <row r="12" spans="1:14" x14ac:dyDescent="0.3">
      <c r="A12" s="1">
        <v>39414</v>
      </c>
      <c r="B12" s="1" t="s">
        <v>29</v>
      </c>
      <c r="C12" s="1" t="s">
        <v>17</v>
      </c>
      <c r="D12" s="1">
        <v>580</v>
      </c>
      <c r="E12" s="1">
        <v>634.60003662109295</v>
      </c>
      <c r="F12" s="1" t="s">
        <v>27</v>
      </c>
      <c r="G12">
        <f t="shared" si="0"/>
        <v>78.400024414062045</v>
      </c>
      <c r="H12">
        <f t="shared" si="0"/>
        <v>3.2000122070309089</v>
      </c>
      <c r="I12" s="21">
        <f t="shared" si="1"/>
        <v>78.465303837114348</v>
      </c>
    </row>
    <row r="13" spans="1:14" x14ac:dyDescent="0.3">
      <c r="A13" s="1">
        <v>39433</v>
      </c>
      <c r="B13" s="1" t="s">
        <v>29</v>
      </c>
      <c r="C13" s="1" t="s">
        <v>17</v>
      </c>
      <c r="D13" s="1">
        <v>512</v>
      </c>
      <c r="E13" s="1">
        <v>636.20001220703102</v>
      </c>
      <c r="F13" s="1" t="s">
        <v>27</v>
      </c>
      <c r="G13">
        <f t="shared" si="0"/>
        <v>68</v>
      </c>
      <c r="H13">
        <f t="shared" si="0"/>
        <v>1.5999755859380684</v>
      </c>
      <c r="I13" s="21">
        <f t="shared" si="1"/>
        <v>68.018820350514744</v>
      </c>
    </row>
    <row r="14" spans="1:14" x14ac:dyDescent="0.3">
      <c r="A14" s="1">
        <v>39450</v>
      </c>
      <c r="B14" s="1" t="s">
        <v>29</v>
      </c>
      <c r="C14" s="1" t="s">
        <v>17</v>
      </c>
      <c r="D14" s="1">
        <v>459.20001220703102</v>
      </c>
      <c r="E14" s="1">
        <v>633.79998779296795</v>
      </c>
      <c r="F14" s="1" t="s">
        <v>27</v>
      </c>
      <c r="G14">
        <f t="shared" si="0"/>
        <v>52.799987792968977</v>
      </c>
      <c r="H14">
        <f t="shared" si="0"/>
        <v>2.4000244140630684</v>
      </c>
      <c r="I14" s="21">
        <f t="shared" si="1"/>
        <v>52.85450622346</v>
      </c>
    </row>
    <row r="15" spans="1:14" x14ac:dyDescent="0.3">
      <c r="A15" s="1">
        <v>39466</v>
      </c>
      <c r="B15" s="1" t="s">
        <v>29</v>
      </c>
      <c r="C15" s="1" t="s">
        <v>17</v>
      </c>
      <c r="D15" s="1">
        <v>424</v>
      </c>
      <c r="E15" s="1">
        <v>626.60003662109295</v>
      </c>
      <c r="F15" s="1" t="s">
        <v>27</v>
      </c>
      <c r="G15">
        <f t="shared" si="0"/>
        <v>35.200012207031023</v>
      </c>
      <c r="H15">
        <f t="shared" si="0"/>
        <v>7.199951171875</v>
      </c>
      <c r="I15" s="21">
        <f t="shared" si="1"/>
        <v>35.92882069109028</v>
      </c>
    </row>
    <row r="16" spans="1:14" x14ac:dyDescent="0.3">
      <c r="A16" s="1">
        <v>39484</v>
      </c>
      <c r="B16" s="1" t="s">
        <v>29</v>
      </c>
      <c r="C16" s="1" t="s">
        <v>17</v>
      </c>
      <c r="D16" s="1">
        <v>395.20001220703102</v>
      </c>
      <c r="E16" s="1">
        <v>621</v>
      </c>
      <c r="F16" s="1" t="s">
        <v>27</v>
      </c>
      <c r="G16">
        <f t="shared" si="0"/>
        <v>28.799987792968977</v>
      </c>
      <c r="H16">
        <f t="shared" si="0"/>
        <v>5.6000366210929542</v>
      </c>
      <c r="I16" s="21">
        <f t="shared" si="1"/>
        <v>29.339388320698582</v>
      </c>
    </row>
    <row r="17" spans="1:9" x14ac:dyDescent="0.3">
      <c r="A17" s="1">
        <v>39502</v>
      </c>
      <c r="B17" s="1" t="s">
        <v>29</v>
      </c>
      <c r="C17" s="1" t="s">
        <v>17</v>
      </c>
      <c r="D17" s="1">
        <v>380</v>
      </c>
      <c r="E17" s="1">
        <v>614.60003662109295</v>
      </c>
      <c r="F17" s="1" t="s">
        <v>27</v>
      </c>
      <c r="G17">
        <f t="shared" si="0"/>
        <v>15.200012207031023</v>
      </c>
      <c r="H17">
        <f t="shared" si="0"/>
        <v>6.3999633789070458</v>
      </c>
      <c r="I17" s="21">
        <f t="shared" si="1"/>
        <v>16.492419541875698</v>
      </c>
    </row>
    <row r="18" spans="1:9" x14ac:dyDescent="0.3">
      <c r="A18" s="1">
        <v>39515</v>
      </c>
      <c r="B18" s="1" t="s">
        <v>29</v>
      </c>
      <c r="C18" s="1" t="s">
        <v>17</v>
      </c>
      <c r="D18" s="1">
        <v>374.39999389648398</v>
      </c>
      <c r="E18" s="1">
        <v>612.20001220703102</v>
      </c>
      <c r="F18" s="1" t="s">
        <v>27</v>
      </c>
      <c r="G18">
        <f t="shared" si="0"/>
        <v>5.6000061035160229</v>
      </c>
      <c r="H18">
        <f t="shared" si="0"/>
        <v>2.4000244140619316</v>
      </c>
      <c r="I18" s="21">
        <f t="shared" si="1"/>
        <v>6.09263371191064</v>
      </c>
    </row>
    <row r="19" spans="1:9" x14ac:dyDescent="0.3">
      <c r="A19" s="1">
        <v>39528</v>
      </c>
      <c r="B19" s="1" t="s">
        <v>29</v>
      </c>
      <c r="C19" s="1" t="s">
        <v>17</v>
      </c>
      <c r="D19" s="1">
        <v>370.39999389648398</v>
      </c>
      <c r="E19" s="1">
        <v>610.60003662109295</v>
      </c>
      <c r="F19" s="1" t="s">
        <v>27</v>
      </c>
      <c r="G19">
        <f t="shared" si="0"/>
        <v>4</v>
      </c>
      <c r="H19">
        <f t="shared" si="0"/>
        <v>1.5999755859380684</v>
      </c>
      <c r="I19" s="21">
        <f t="shared" si="1"/>
        <v>4.3081227786122653</v>
      </c>
    </row>
    <row r="20" spans="1:9" x14ac:dyDescent="0.3">
      <c r="A20" s="1">
        <v>39549</v>
      </c>
      <c r="B20" s="1" t="s">
        <v>29</v>
      </c>
      <c r="C20" s="1" t="s">
        <v>17</v>
      </c>
      <c r="D20" s="1">
        <v>366.39999389648398</v>
      </c>
      <c r="E20" s="1">
        <v>609.79998779296795</v>
      </c>
      <c r="F20" s="1" t="s">
        <v>27</v>
      </c>
      <c r="G20">
        <f t="shared" si="0"/>
        <v>4</v>
      </c>
      <c r="H20">
        <f t="shared" si="0"/>
        <v>0.800048828125</v>
      </c>
      <c r="I20" s="21">
        <f t="shared" si="1"/>
        <v>4.079225187138384</v>
      </c>
    </row>
    <row r="21" spans="1:9" x14ac:dyDescent="0.3">
      <c r="A21" s="1">
        <v>39564</v>
      </c>
      <c r="B21" s="1" t="s">
        <v>29</v>
      </c>
      <c r="C21" s="1" t="s">
        <v>17</v>
      </c>
      <c r="D21" s="1">
        <v>364</v>
      </c>
      <c r="E21" s="1">
        <v>609.79998779296795</v>
      </c>
      <c r="F21" s="1" t="s">
        <v>27</v>
      </c>
      <c r="G21">
        <f t="shared" si="0"/>
        <v>2.3999938964839771</v>
      </c>
      <c r="H21">
        <f t="shared" si="0"/>
        <v>0</v>
      </c>
      <c r="I21" s="21">
        <f t="shared" si="1"/>
        <v>2.3999938964839771</v>
      </c>
    </row>
    <row r="22" spans="1:9" x14ac:dyDescent="0.3">
      <c r="A22" s="1">
        <v>39581</v>
      </c>
      <c r="B22" s="1" t="s">
        <v>29</v>
      </c>
      <c r="C22" s="1" t="s">
        <v>17</v>
      </c>
      <c r="D22" s="1">
        <v>360.80001831054602</v>
      </c>
      <c r="E22" s="1">
        <v>609</v>
      </c>
      <c r="F22" s="1" t="s">
        <v>27</v>
      </c>
      <c r="G22">
        <f t="shared" si="0"/>
        <v>3.1999816894539777</v>
      </c>
      <c r="H22">
        <f t="shared" si="0"/>
        <v>0.79998779296795419</v>
      </c>
      <c r="I22" s="21">
        <f t="shared" si="1"/>
        <v>3.2984637760233886</v>
      </c>
    </row>
    <row r="23" spans="1:9" x14ac:dyDescent="0.3">
      <c r="A23" s="1">
        <v>39600</v>
      </c>
      <c r="B23" s="1" t="s">
        <v>29</v>
      </c>
      <c r="C23" s="1" t="s">
        <v>17</v>
      </c>
      <c r="D23" s="1">
        <v>358.39999389648398</v>
      </c>
      <c r="E23" s="1">
        <v>608.20001220703102</v>
      </c>
      <c r="F23" s="1" t="s">
        <v>27</v>
      </c>
      <c r="G23">
        <f t="shared" si="0"/>
        <v>2.4000244140620453</v>
      </c>
      <c r="H23">
        <f t="shared" si="0"/>
        <v>0.79998779296897737</v>
      </c>
      <c r="I23" s="21">
        <f t="shared" si="1"/>
        <v>2.5298414292190805</v>
      </c>
    </row>
    <row r="24" spans="1:9" x14ac:dyDescent="0.3">
      <c r="A24" s="1">
        <v>39616</v>
      </c>
      <c r="B24" s="1" t="s">
        <v>29</v>
      </c>
      <c r="C24" s="1" t="s">
        <v>17</v>
      </c>
      <c r="D24" s="1">
        <v>356.80001831054602</v>
      </c>
      <c r="E24" s="1">
        <v>607.40002441406205</v>
      </c>
      <c r="F24" s="1" t="s">
        <v>27</v>
      </c>
      <c r="G24">
        <f t="shared" si="0"/>
        <v>1.5999755859379547</v>
      </c>
      <c r="H24">
        <f t="shared" si="0"/>
        <v>0.79998779296897737</v>
      </c>
      <c r="I24" s="21">
        <f t="shared" si="1"/>
        <v>1.7888270862486617</v>
      </c>
    </row>
    <row r="25" spans="1:9" x14ac:dyDescent="0.3">
      <c r="A25" s="1">
        <v>39629</v>
      </c>
      <c r="B25" s="1" t="s">
        <v>29</v>
      </c>
      <c r="C25" s="1" t="s">
        <v>17</v>
      </c>
      <c r="D25" s="1">
        <v>355.20001220703102</v>
      </c>
      <c r="E25" s="1">
        <v>607.40002441406205</v>
      </c>
      <c r="F25" s="1" t="s">
        <v>27</v>
      </c>
      <c r="G25">
        <f t="shared" si="0"/>
        <v>1.6000061035149997</v>
      </c>
      <c r="H25">
        <f t="shared" si="0"/>
        <v>0</v>
      </c>
      <c r="I25" s="21">
        <f t="shared" si="1"/>
        <v>1.6000061035149997</v>
      </c>
    </row>
    <row r="26" spans="1:9" x14ac:dyDescent="0.3">
      <c r="A26" s="1">
        <v>39644</v>
      </c>
      <c r="B26" s="1" t="s">
        <v>29</v>
      </c>
      <c r="C26" s="1" t="s">
        <v>17</v>
      </c>
      <c r="D26" s="1">
        <v>352.80001831054602</v>
      </c>
      <c r="E26" s="1">
        <v>607.40002441406205</v>
      </c>
      <c r="F26" s="1" t="s">
        <v>27</v>
      </c>
      <c r="G26">
        <f t="shared" si="0"/>
        <v>2.3999938964850003</v>
      </c>
      <c r="H26">
        <f t="shared" si="0"/>
        <v>0</v>
      </c>
      <c r="I26" s="21">
        <f t="shared" si="1"/>
        <v>2.3999938964850003</v>
      </c>
    </row>
    <row r="27" spans="1:9" x14ac:dyDescent="0.3">
      <c r="A27" s="1">
        <v>39664</v>
      </c>
      <c r="B27" s="1" t="s">
        <v>29</v>
      </c>
      <c r="C27" s="1" t="s">
        <v>17</v>
      </c>
      <c r="D27" s="1">
        <v>350.39999389648398</v>
      </c>
      <c r="E27" s="1">
        <v>607.40002441406205</v>
      </c>
      <c r="F27" s="1" t="s">
        <v>27</v>
      </c>
      <c r="G27">
        <f t="shared" si="0"/>
        <v>2.4000244140620453</v>
      </c>
      <c r="H27">
        <f t="shared" si="0"/>
        <v>0</v>
      </c>
      <c r="I27" s="21">
        <f t="shared" si="1"/>
        <v>2.4000244140620453</v>
      </c>
    </row>
    <row r="28" spans="1:9" x14ac:dyDescent="0.3">
      <c r="A28" s="1">
        <v>39679</v>
      </c>
      <c r="B28" s="1" t="s">
        <v>29</v>
      </c>
      <c r="C28" s="1" t="s">
        <v>17</v>
      </c>
      <c r="D28" s="1">
        <v>348.80001831054602</v>
      </c>
      <c r="E28" s="1">
        <v>607.40002441406205</v>
      </c>
      <c r="F28" s="1" t="s">
        <v>27</v>
      </c>
      <c r="G28">
        <f t="shared" si="0"/>
        <v>1.5999755859379547</v>
      </c>
      <c r="H28">
        <f t="shared" si="0"/>
        <v>0</v>
      </c>
      <c r="I28" s="21">
        <f t="shared" si="1"/>
        <v>1.5999755859379547</v>
      </c>
    </row>
    <row r="29" spans="1:9" x14ac:dyDescent="0.3">
      <c r="A29" s="1">
        <v>39699</v>
      </c>
      <c r="B29" s="1" t="s">
        <v>29</v>
      </c>
      <c r="C29" s="1" t="s">
        <v>17</v>
      </c>
      <c r="D29" s="1">
        <v>346.39999389648398</v>
      </c>
      <c r="E29" s="1">
        <v>607.40002441406205</v>
      </c>
      <c r="F29" s="1" t="s">
        <v>27</v>
      </c>
      <c r="G29">
        <f t="shared" si="0"/>
        <v>2.4000244140620453</v>
      </c>
      <c r="H29">
        <f t="shared" si="0"/>
        <v>0</v>
      </c>
      <c r="I29" s="21">
        <f t="shared" si="1"/>
        <v>2.4000244140620453</v>
      </c>
    </row>
    <row r="30" spans="1:9" x14ac:dyDescent="0.3">
      <c r="A30" s="1">
        <v>39715</v>
      </c>
      <c r="B30" s="1" t="s">
        <v>29</v>
      </c>
      <c r="C30" s="1" t="s">
        <v>17</v>
      </c>
      <c r="D30" s="1">
        <v>344</v>
      </c>
      <c r="E30" s="1">
        <v>607.40002441406205</v>
      </c>
      <c r="F30" s="1" t="s">
        <v>27</v>
      </c>
      <c r="G30">
        <f t="shared" si="0"/>
        <v>2.3999938964839771</v>
      </c>
      <c r="H30">
        <f t="shared" si="0"/>
        <v>0</v>
      </c>
      <c r="I30" s="21">
        <f t="shared" si="1"/>
        <v>2.3999938964839771</v>
      </c>
    </row>
    <row r="31" spans="1:9" x14ac:dyDescent="0.3">
      <c r="A31" s="1">
        <v>39724</v>
      </c>
      <c r="B31" s="1" t="s">
        <v>30</v>
      </c>
      <c r="C31" s="1" t="s">
        <v>17</v>
      </c>
      <c r="D31" s="1">
        <v>344</v>
      </c>
      <c r="E31" s="1">
        <v>607.40002441406205</v>
      </c>
      <c r="F31" s="1" t="s">
        <v>27</v>
      </c>
      <c r="G31">
        <f t="shared" si="0"/>
        <v>0</v>
      </c>
      <c r="H31">
        <f t="shared" si="0"/>
        <v>0</v>
      </c>
      <c r="I31" s="21">
        <f t="shared" si="1"/>
        <v>0</v>
      </c>
    </row>
    <row r="33" spans="7:8" x14ac:dyDescent="0.3">
      <c r="G33">
        <f t="shared" si="0"/>
        <v>0</v>
      </c>
      <c r="H33">
        <f t="shared" si="0"/>
        <v>0</v>
      </c>
    </row>
    <row r="34" spans="7:8" x14ac:dyDescent="0.3">
      <c r="G34">
        <f t="shared" si="0"/>
        <v>0</v>
      </c>
      <c r="H34">
        <f t="shared" si="0"/>
        <v>0</v>
      </c>
    </row>
    <row r="35" spans="7:8" x14ac:dyDescent="0.3">
      <c r="G35">
        <f t="shared" si="0"/>
        <v>0</v>
      </c>
      <c r="H35">
        <f t="shared" si="0"/>
        <v>0</v>
      </c>
    </row>
    <row r="36" spans="7:8" x14ac:dyDescent="0.3">
      <c r="G36">
        <f t="shared" si="0"/>
        <v>0</v>
      </c>
      <c r="H36">
        <f t="shared" si="0"/>
        <v>0</v>
      </c>
    </row>
    <row r="37" spans="7:8" x14ac:dyDescent="0.3">
      <c r="G37">
        <f t="shared" si="0"/>
        <v>0</v>
      </c>
      <c r="H37">
        <f t="shared" si="0"/>
        <v>0</v>
      </c>
    </row>
    <row r="38" spans="7:8" x14ac:dyDescent="0.3">
      <c r="G38">
        <f t="shared" si="0"/>
        <v>0</v>
      </c>
      <c r="H38">
        <f t="shared" si="0"/>
        <v>0</v>
      </c>
    </row>
    <row r="39" spans="7:8" x14ac:dyDescent="0.3">
      <c r="G39">
        <f t="shared" si="0"/>
        <v>0</v>
      </c>
      <c r="H39">
        <f t="shared" si="0"/>
        <v>0</v>
      </c>
    </row>
    <row r="40" spans="7:8" x14ac:dyDescent="0.3">
      <c r="G40">
        <f t="shared" si="0"/>
        <v>0</v>
      </c>
      <c r="H40">
        <f t="shared" si="0"/>
        <v>0</v>
      </c>
    </row>
    <row r="41" spans="7:8" x14ac:dyDescent="0.3">
      <c r="G41">
        <f t="shared" si="0"/>
        <v>0</v>
      </c>
      <c r="H41">
        <f t="shared" si="0"/>
        <v>0</v>
      </c>
    </row>
    <row r="42" spans="7:8" x14ac:dyDescent="0.3">
      <c r="G42">
        <f t="shared" si="0"/>
        <v>0</v>
      </c>
      <c r="H42">
        <f t="shared" si="0"/>
        <v>0</v>
      </c>
    </row>
    <row r="43" spans="7:8" x14ac:dyDescent="0.3">
      <c r="G43">
        <f t="shared" si="0"/>
        <v>0</v>
      </c>
      <c r="H43">
        <f t="shared" si="0"/>
        <v>0</v>
      </c>
    </row>
    <row r="44" spans="7:8" x14ac:dyDescent="0.3">
      <c r="G44">
        <f t="shared" si="0"/>
        <v>0</v>
      </c>
      <c r="H44">
        <f t="shared" si="0"/>
        <v>0</v>
      </c>
    </row>
    <row r="45" spans="7:8" x14ac:dyDescent="0.3">
      <c r="G45">
        <f t="shared" si="0"/>
        <v>0</v>
      </c>
      <c r="H45">
        <f t="shared" si="0"/>
        <v>0</v>
      </c>
    </row>
    <row r="46" spans="7:8" x14ac:dyDescent="0.3">
      <c r="G46">
        <f t="shared" si="0"/>
        <v>0</v>
      </c>
      <c r="H46">
        <f t="shared" si="0"/>
        <v>0</v>
      </c>
    </row>
    <row r="47" spans="7:8" x14ac:dyDescent="0.3">
      <c r="G47">
        <f t="shared" si="0"/>
        <v>0</v>
      </c>
      <c r="H47">
        <f t="shared" si="0"/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1ABF-44E5-4E13-828B-001B681B20AD}">
  <sheetPr codeName="Munka13"/>
  <dimension ref="A1:O156"/>
  <sheetViews>
    <sheetView workbookViewId="0">
      <selection activeCell="J3" sqref="J3"/>
    </sheetView>
  </sheetViews>
  <sheetFormatPr defaultRowHeight="14.4" x14ac:dyDescent="0.3"/>
  <sheetData>
    <row r="1" spans="1:15" x14ac:dyDescent="0.3">
      <c r="A1" s="1" t="s">
        <v>32</v>
      </c>
      <c r="B1" t="s">
        <v>33</v>
      </c>
      <c r="C1" t="s">
        <v>33</v>
      </c>
      <c r="D1" t="s">
        <v>34</v>
      </c>
      <c r="E1" t="s">
        <v>34</v>
      </c>
      <c r="F1" t="s">
        <v>33</v>
      </c>
      <c r="G1" t="s">
        <v>108</v>
      </c>
      <c r="H1" t="s">
        <v>108</v>
      </c>
      <c r="I1" s="21" t="s">
        <v>122</v>
      </c>
      <c r="L1" s="7">
        <f>M1+M4+M7</f>
        <v>818.40002441406</v>
      </c>
      <c r="M1">
        <f>ABS(M2-M3)</f>
        <v>812.80004882812</v>
      </c>
      <c r="N1">
        <f>ABS(N2-N3)</f>
        <v>251.20007324218591</v>
      </c>
      <c r="O1" s="7">
        <f>N1+N4+N7</f>
        <v>294.40008544921795</v>
      </c>
    </row>
    <row r="2" spans="1:15" x14ac:dyDescent="0.3">
      <c r="A2" s="1">
        <v>30484</v>
      </c>
      <c r="B2" s="1" t="s">
        <v>28</v>
      </c>
      <c r="C2" s="1" t="s">
        <v>18</v>
      </c>
      <c r="D2" s="1">
        <v>1154.40002441406</v>
      </c>
      <c r="E2" s="1">
        <v>568.20001220703102</v>
      </c>
      <c r="F2" s="1" t="s">
        <v>27</v>
      </c>
      <c r="G2">
        <v>0</v>
      </c>
      <c r="H2">
        <v>0</v>
      </c>
      <c r="I2" s="23">
        <f>SUM(I3:I207)</f>
        <v>2899.5887341873749</v>
      </c>
      <c r="M2">
        <f>ABS(SUM(G2:G63))</f>
        <v>836.80004882812</v>
      </c>
      <c r="N2">
        <f>ABS(SUM(H2:H63))</f>
        <v>282.40008544921693</v>
      </c>
    </row>
    <row r="3" spans="1:15" x14ac:dyDescent="0.3">
      <c r="A3" s="1">
        <v>30654</v>
      </c>
      <c r="B3" s="1" t="s">
        <v>29</v>
      </c>
      <c r="C3" s="1" t="s">
        <v>18</v>
      </c>
      <c r="D3" s="1">
        <v>1151.20007324218</v>
      </c>
      <c r="E3" s="1">
        <v>569</v>
      </c>
      <c r="F3" s="1" t="s">
        <v>27</v>
      </c>
      <c r="G3">
        <f>ABS(D3-D2)</f>
        <v>3.1999511718800022</v>
      </c>
      <c r="H3">
        <f>ABS(E3-E2)</f>
        <v>0.79998779296897737</v>
      </c>
      <c r="I3" s="21">
        <f>SQRT(G3^2+H3^2)</f>
        <v>3.2984341696198176</v>
      </c>
      <c r="M3">
        <f>ABS(D2-D63)</f>
        <v>24</v>
      </c>
      <c r="N3">
        <f>ABS(E2-E63)</f>
        <v>31.200012207031023</v>
      </c>
    </row>
    <row r="4" spans="1:15" x14ac:dyDescent="0.3">
      <c r="A4" s="1">
        <v>30666</v>
      </c>
      <c r="B4" s="1" t="s">
        <v>29</v>
      </c>
      <c r="C4" s="1" t="s">
        <v>18</v>
      </c>
      <c r="D4" s="1">
        <v>1140</v>
      </c>
      <c r="E4" s="1">
        <v>572.20001220703102</v>
      </c>
      <c r="F4" s="1" t="s">
        <v>27</v>
      </c>
      <c r="G4">
        <f t="shared" ref="G4:H67" si="0">ABS(D4-D3)</f>
        <v>11.200073242179997</v>
      </c>
      <c r="H4">
        <f t="shared" si="0"/>
        <v>3.2000122070310226</v>
      </c>
      <c r="I4" s="21">
        <f t="shared" ref="I4:I67" si="1">SQRT(G4^2+H4^2)</f>
        <v>11.648249600491221</v>
      </c>
      <c r="M4">
        <f>ABS(M5-M6)</f>
        <v>4</v>
      </c>
      <c r="N4">
        <f>ABS(N5-N6)</f>
        <v>41.599914550782046</v>
      </c>
    </row>
    <row r="5" spans="1:15" x14ac:dyDescent="0.3">
      <c r="A5" s="1">
        <v>30681</v>
      </c>
      <c r="B5" s="1" t="s">
        <v>29</v>
      </c>
      <c r="C5" s="1" t="s">
        <v>18</v>
      </c>
      <c r="D5" s="1">
        <v>1112.80004882812</v>
      </c>
      <c r="E5" s="1">
        <v>577</v>
      </c>
      <c r="F5" s="1" t="s">
        <v>27</v>
      </c>
      <c r="G5">
        <f t="shared" si="0"/>
        <v>27.199951171880002</v>
      </c>
      <c r="H5">
        <f t="shared" si="0"/>
        <v>4.7999877929689774</v>
      </c>
      <c r="I5" s="21">
        <f t="shared" si="1"/>
        <v>27.620232196078792</v>
      </c>
      <c r="M5">
        <f>ABS(SUM(G117:G156))</f>
        <v>643.20007324218</v>
      </c>
      <c r="N5">
        <f>ABS(SUM(H117:H156))</f>
        <v>55.999877929687955</v>
      </c>
    </row>
    <row r="6" spans="1:15" x14ac:dyDescent="0.3">
      <c r="A6" s="1">
        <v>30701</v>
      </c>
      <c r="B6" s="1" t="s">
        <v>29</v>
      </c>
      <c r="C6" s="1" t="s">
        <v>18</v>
      </c>
      <c r="D6" s="1">
        <v>1078.40002441406</v>
      </c>
      <c r="E6" s="1">
        <v>577.79998779296795</v>
      </c>
      <c r="F6" s="1" t="s">
        <v>27</v>
      </c>
      <c r="G6">
        <f t="shared" si="0"/>
        <v>34.400024414059999</v>
      </c>
      <c r="H6">
        <f t="shared" si="0"/>
        <v>0.79998779296795419</v>
      </c>
      <c r="I6" s="21">
        <f t="shared" si="1"/>
        <v>34.409325191825857</v>
      </c>
      <c r="M6">
        <f>ABS(D117-D156)</f>
        <v>639.20007324218</v>
      </c>
      <c r="N6">
        <f>ABS(E117-E156)</f>
        <v>14.399963378905909</v>
      </c>
    </row>
    <row r="7" spans="1:15" x14ac:dyDescent="0.3">
      <c r="A7" s="1">
        <v>30716</v>
      </c>
      <c r="B7" s="1" t="s">
        <v>29</v>
      </c>
      <c r="C7" s="1" t="s">
        <v>18</v>
      </c>
      <c r="D7" s="1">
        <v>1040.80004882812</v>
      </c>
      <c r="E7" s="1">
        <v>577.79998779296795</v>
      </c>
      <c r="F7" s="1" t="s">
        <v>27</v>
      </c>
      <c r="G7">
        <f t="shared" si="0"/>
        <v>37.599975585940001</v>
      </c>
      <c r="H7">
        <f t="shared" si="0"/>
        <v>0</v>
      </c>
      <c r="I7" s="21">
        <f t="shared" si="1"/>
        <v>37.599975585940001</v>
      </c>
      <c r="M7">
        <f>ABS(M8-M9)</f>
        <v>1.5999755859400011</v>
      </c>
      <c r="N7">
        <f>ABS(N8-N9)</f>
        <v>1.60009765625</v>
      </c>
    </row>
    <row r="8" spans="1:15" x14ac:dyDescent="0.3">
      <c r="A8" s="1">
        <v>30736</v>
      </c>
      <c r="B8" s="1" t="s">
        <v>29</v>
      </c>
      <c r="C8" s="1" t="s">
        <v>18</v>
      </c>
      <c r="D8" s="1">
        <v>1004</v>
      </c>
      <c r="E8" s="1">
        <v>576.20001220703102</v>
      </c>
      <c r="F8" s="1" t="s">
        <v>27</v>
      </c>
      <c r="G8">
        <f t="shared" si="0"/>
        <v>36.800048828119998</v>
      </c>
      <c r="H8">
        <f t="shared" si="0"/>
        <v>1.5999755859369316</v>
      </c>
      <c r="I8" s="21">
        <f t="shared" si="1"/>
        <v>36.834813907872679</v>
      </c>
      <c r="M8">
        <f>ABS(SUM(G65:G115))</f>
        <v>620</v>
      </c>
      <c r="N8">
        <f>ABS(SUM(H65:H115))</f>
        <v>120.80010986328102</v>
      </c>
    </row>
    <row r="9" spans="1:15" x14ac:dyDescent="0.3">
      <c r="A9" s="1">
        <v>30751</v>
      </c>
      <c r="B9" s="1" t="s">
        <v>29</v>
      </c>
      <c r="C9" s="1" t="s">
        <v>18</v>
      </c>
      <c r="D9" s="1">
        <v>964.79998779296795</v>
      </c>
      <c r="E9" s="1">
        <v>570.60003662109295</v>
      </c>
      <c r="F9" s="1" t="s">
        <v>27</v>
      </c>
      <c r="G9">
        <f t="shared" si="0"/>
        <v>39.200012207032046</v>
      </c>
      <c r="H9">
        <f t="shared" si="0"/>
        <v>5.5999755859380684</v>
      </c>
      <c r="I9" s="21">
        <f t="shared" si="1"/>
        <v>39.597988378130573</v>
      </c>
      <c r="M9">
        <f>ABS(D65-D115)</f>
        <v>618.40002441406</v>
      </c>
      <c r="N9">
        <f>ABS(E65-E115)</f>
        <v>119.20001220703102</v>
      </c>
    </row>
    <row r="10" spans="1:15" x14ac:dyDescent="0.3">
      <c r="A10" s="1">
        <v>30771</v>
      </c>
      <c r="B10" s="1" t="s">
        <v>29</v>
      </c>
      <c r="C10" s="1" t="s">
        <v>18</v>
      </c>
      <c r="D10" s="1">
        <v>934.40002441406205</v>
      </c>
      <c r="E10" s="1">
        <v>564.20001220703102</v>
      </c>
      <c r="F10" s="1" t="s">
        <v>27</v>
      </c>
      <c r="G10">
        <f t="shared" si="0"/>
        <v>30.399963378905909</v>
      </c>
      <c r="H10">
        <f t="shared" si="0"/>
        <v>6.4000244140619316</v>
      </c>
      <c r="I10" s="21">
        <f t="shared" si="1"/>
        <v>31.066349736320955</v>
      </c>
    </row>
    <row r="11" spans="1:15" x14ac:dyDescent="0.3">
      <c r="A11" s="1">
        <v>30786</v>
      </c>
      <c r="B11" s="1" t="s">
        <v>29</v>
      </c>
      <c r="C11" s="1" t="s">
        <v>18</v>
      </c>
      <c r="D11" s="1">
        <v>904.79998779296795</v>
      </c>
      <c r="E11" s="1">
        <v>554.60003662109295</v>
      </c>
      <c r="F11" s="1" t="s">
        <v>27</v>
      </c>
      <c r="G11">
        <f t="shared" si="0"/>
        <v>29.600036621094091</v>
      </c>
      <c r="H11">
        <f t="shared" si="0"/>
        <v>9.5999755859380684</v>
      </c>
      <c r="I11" s="21">
        <f t="shared" si="1"/>
        <v>31.117867845029458</v>
      </c>
    </row>
    <row r="12" spans="1:15" x14ac:dyDescent="0.3">
      <c r="A12" s="1">
        <v>30803</v>
      </c>
      <c r="B12" s="1" t="s">
        <v>29</v>
      </c>
      <c r="C12" s="1" t="s">
        <v>18</v>
      </c>
      <c r="D12" s="1">
        <v>884</v>
      </c>
      <c r="E12" s="1">
        <v>545.79998779296795</v>
      </c>
      <c r="F12" s="1" t="s">
        <v>27</v>
      </c>
      <c r="G12">
        <f t="shared" si="0"/>
        <v>20.799987792967954</v>
      </c>
      <c r="H12">
        <f t="shared" si="0"/>
        <v>8.800048828125</v>
      </c>
      <c r="I12" s="21">
        <f t="shared" si="1"/>
        <v>22.584958524757138</v>
      </c>
    </row>
    <row r="13" spans="1:15" x14ac:dyDescent="0.3">
      <c r="A13" s="1">
        <v>30822</v>
      </c>
      <c r="B13" s="1" t="s">
        <v>29</v>
      </c>
      <c r="C13" s="1" t="s">
        <v>18</v>
      </c>
      <c r="D13" s="1">
        <v>858.40002441406205</v>
      </c>
      <c r="E13" s="1">
        <v>537.79998779296795</v>
      </c>
      <c r="F13" s="1" t="s">
        <v>27</v>
      </c>
      <c r="G13">
        <f t="shared" si="0"/>
        <v>25.599975585937955</v>
      </c>
      <c r="H13">
        <f t="shared" si="0"/>
        <v>8</v>
      </c>
      <c r="I13" s="21">
        <f t="shared" si="1"/>
        <v>26.820864080051919</v>
      </c>
    </row>
    <row r="14" spans="1:15" x14ac:dyDescent="0.3">
      <c r="A14" s="1">
        <v>30832</v>
      </c>
      <c r="B14" s="1" t="s">
        <v>29</v>
      </c>
      <c r="C14" s="1" t="s">
        <v>18</v>
      </c>
      <c r="D14" s="1">
        <v>844.79998779296795</v>
      </c>
      <c r="E14" s="1">
        <v>533</v>
      </c>
      <c r="F14" s="1" t="s">
        <v>27</v>
      </c>
      <c r="G14">
        <f t="shared" si="0"/>
        <v>13.600036621094091</v>
      </c>
      <c r="H14">
        <f t="shared" si="0"/>
        <v>4.7999877929679542</v>
      </c>
      <c r="I14" s="21">
        <f t="shared" si="1"/>
        <v>14.422235572467319</v>
      </c>
    </row>
    <row r="15" spans="1:15" x14ac:dyDescent="0.3">
      <c r="A15" s="1">
        <v>30851</v>
      </c>
      <c r="B15" s="1" t="s">
        <v>29</v>
      </c>
      <c r="C15" s="1" t="s">
        <v>18</v>
      </c>
      <c r="D15" s="1">
        <v>828</v>
      </c>
      <c r="E15" s="1">
        <v>526.60003662109295</v>
      </c>
      <c r="F15" s="1" t="s">
        <v>27</v>
      </c>
      <c r="G15">
        <f t="shared" si="0"/>
        <v>16.799987792967954</v>
      </c>
      <c r="H15">
        <f t="shared" si="0"/>
        <v>6.3999633789070458</v>
      </c>
      <c r="I15" s="21">
        <f t="shared" si="1"/>
        <v>17.9777395991605</v>
      </c>
    </row>
    <row r="16" spans="1:15" x14ac:dyDescent="0.3">
      <c r="A16" s="1">
        <v>30871</v>
      </c>
      <c r="B16" s="1" t="s">
        <v>29</v>
      </c>
      <c r="C16" s="1" t="s">
        <v>18</v>
      </c>
      <c r="D16" s="1">
        <v>810.40002441406205</v>
      </c>
      <c r="E16" s="1">
        <v>520.20001220703102</v>
      </c>
      <c r="F16" s="1" t="s">
        <v>27</v>
      </c>
      <c r="G16">
        <f t="shared" si="0"/>
        <v>17.599975585937955</v>
      </c>
      <c r="H16">
        <f t="shared" si="0"/>
        <v>6.4000244140619316</v>
      </c>
      <c r="I16" s="21">
        <f t="shared" si="1"/>
        <v>18.727505256338894</v>
      </c>
    </row>
    <row r="17" spans="1:9" x14ac:dyDescent="0.3">
      <c r="A17" s="1">
        <v>30885</v>
      </c>
      <c r="B17" s="1" t="s">
        <v>29</v>
      </c>
      <c r="C17" s="1" t="s">
        <v>18</v>
      </c>
      <c r="D17" s="1">
        <v>797.60003662109295</v>
      </c>
      <c r="E17" s="1">
        <v>514.60003662109295</v>
      </c>
      <c r="F17" s="1" t="s">
        <v>27</v>
      </c>
      <c r="G17">
        <f t="shared" si="0"/>
        <v>12.799987792969091</v>
      </c>
      <c r="H17">
        <f t="shared" si="0"/>
        <v>5.5999755859380684</v>
      </c>
      <c r="I17" s="21">
        <f t="shared" si="1"/>
        <v>13.971378388092571</v>
      </c>
    </row>
    <row r="18" spans="1:9" x14ac:dyDescent="0.3">
      <c r="A18" s="1">
        <v>30903</v>
      </c>
      <c r="B18" s="1" t="s">
        <v>29</v>
      </c>
      <c r="C18" s="1" t="s">
        <v>18</v>
      </c>
      <c r="D18" s="1">
        <v>786.40002441406205</v>
      </c>
      <c r="E18" s="1">
        <v>509.80001831054602</v>
      </c>
      <c r="F18" s="1" t="s">
        <v>27</v>
      </c>
      <c r="G18">
        <f t="shared" si="0"/>
        <v>11.200012207030909</v>
      </c>
      <c r="H18">
        <f t="shared" si="0"/>
        <v>4.8000183105469318</v>
      </c>
      <c r="I18" s="21">
        <f t="shared" si="1"/>
        <v>12.185255402297779</v>
      </c>
    </row>
    <row r="19" spans="1:9" x14ac:dyDescent="0.3">
      <c r="A19" s="1">
        <v>30920</v>
      </c>
      <c r="B19" s="1" t="s">
        <v>29</v>
      </c>
      <c r="C19" s="1" t="s">
        <v>18</v>
      </c>
      <c r="D19" s="1">
        <v>774.40002441406205</v>
      </c>
      <c r="E19" s="1">
        <v>506.60006713867102</v>
      </c>
      <c r="F19" s="1" t="s">
        <v>27</v>
      </c>
      <c r="G19">
        <f t="shared" si="0"/>
        <v>12</v>
      </c>
      <c r="H19">
        <f t="shared" si="0"/>
        <v>3.199951171875</v>
      </c>
      <c r="I19" s="21">
        <f t="shared" si="1"/>
        <v>12.419327175913525</v>
      </c>
    </row>
    <row r="20" spans="1:9" x14ac:dyDescent="0.3">
      <c r="A20" s="1">
        <v>30931</v>
      </c>
      <c r="B20" s="1" t="s">
        <v>29</v>
      </c>
      <c r="C20" s="1" t="s">
        <v>18</v>
      </c>
      <c r="D20" s="1">
        <v>768</v>
      </c>
      <c r="E20" s="1">
        <v>505</v>
      </c>
      <c r="F20" s="1" t="s">
        <v>27</v>
      </c>
      <c r="G20">
        <f t="shared" si="0"/>
        <v>6.4000244140620453</v>
      </c>
      <c r="H20">
        <f t="shared" si="0"/>
        <v>1.6000671386710223</v>
      </c>
      <c r="I20" s="21">
        <f t="shared" si="1"/>
        <v>6.5970089698927268</v>
      </c>
    </row>
    <row r="21" spans="1:9" x14ac:dyDescent="0.3">
      <c r="A21" s="1">
        <v>30950</v>
      </c>
      <c r="B21" s="1" t="s">
        <v>29</v>
      </c>
      <c r="C21" s="1" t="s">
        <v>18</v>
      </c>
      <c r="D21" s="1">
        <v>759.20001220703102</v>
      </c>
      <c r="E21" s="1">
        <v>502.60006713867102</v>
      </c>
      <c r="F21" s="1" t="s">
        <v>27</v>
      </c>
      <c r="G21">
        <f t="shared" si="0"/>
        <v>8.7999877929689774</v>
      </c>
      <c r="H21">
        <f t="shared" si="0"/>
        <v>2.3999328613289777</v>
      </c>
      <c r="I21" s="21">
        <f t="shared" si="1"/>
        <v>9.1213739587460019</v>
      </c>
    </row>
    <row r="22" spans="1:9" x14ac:dyDescent="0.3">
      <c r="A22" s="1">
        <v>30966</v>
      </c>
      <c r="B22" s="1" t="s">
        <v>29</v>
      </c>
      <c r="C22" s="1" t="s">
        <v>18</v>
      </c>
      <c r="D22" s="1">
        <v>750.40002441406205</v>
      </c>
      <c r="E22" s="1">
        <v>501</v>
      </c>
      <c r="F22" s="1" t="s">
        <v>27</v>
      </c>
      <c r="G22">
        <f t="shared" si="0"/>
        <v>8.7999877929689774</v>
      </c>
      <c r="H22">
        <f t="shared" si="0"/>
        <v>1.6000671386710223</v>
      </c>
      <c r="I22" s="21">
        <f t="shared" si="1"/>
        <v>8.9442719102595429</v>
      </c>
    </row>
    <row r="23" spans="1:9" x14ac:dyDescent="0.3">
      <c r="A23" s="1">
        <v>30986</v>
      </c>
      <c r="B23" s="1" t="s">
        <v>29</v>
      </c>
      <c r="C23" s="1" t="s">
        <v>18</v>
      </c>
      <c r="D23" s="1">
        <v>742.40002441406205</v>
      </c>
      <c r="E23" s="1">
        <v>501</v>
      </c>
      <c r="F23" s="1" t="s">
        <v>27</v>
      </c>
      <c r="G23">
        <f t="shared" si="0"/>
        <v>8</v>
      </c>
      <c r="H23">
        <f t="shared" si="0"/>
        <v>0</v>
      </c>
      <c r="I23" s="21">
        <f t="shared" si="1"/>
        <v>8</v>
      </c>
    </row>
    <row r="24" spans="1:9" x14ac:dyDescent="0.3">
      <c r="A24" s="1">
        <v>31001</v>
      </c>
      <c r="B24" s="1" t="s">
        <v>29</v>
      </c>
      <c r="C24" s="1" t="s">
        <v>18</v>
      </c>
      <c r="D24" s="1">
        <v>736</v>
      </c>
      <c r="E24" s="1">
        <v>501</v>
      </c>
      <c r="F24" s="1" t="s">
        <v>27</v>
      </c>
      <c r="G24">
        <f t="shared" si="0"/>
        <v>6.4000244140620453</v>
      </c>
      <c r="H24">
        <f t="shared" si="0"/>
        <v>0</v>
      </c>
      <c r="I24" s="21">
        <f t="shared" si="1"/>
        <v>6.4000244140620453</v>
      </c>
    </row>
    <row r="25" spans="1:9" x14ac:dyDescent="0.3">
      <c r="A25" s="1">
        <v>31019</v>
      </c>
      <c r="B25" s="1" t="s">
        <v>29</v>
      </c>
      <c r="C25" s="1" t="s">
        <v>18</v>
      </c>
      <c r="D25" s="1">
        <v>729.60003662109295</v>
      </c>
      <c r="E25" s="1">
        <v>501.80001831054602</v>
      </c>
      <c r="F25" s="1" t="s">
        <v>27</v>
      </c>
      <c r="G25">
        <f t="shared" si="0"/>
        <v>6.3999633789070458</v>
      </c>
      <c r="H25">
        <f t="shared" si="0"/>
        <v>0.80001831054602235</v>
      </c>
      <c r="I25" s="21">
        <f t="shared" si="1"/>
        <v>6.4497721315221828</v>
      </c>
    </row>
    <row r="26" spans="1:9" x14ac:dyDescent="0.3">
      <c r="A26" s="1">
        <v>31037</v>
      </c>
      <c r="B26" s="1" t="s">
        <v>29</v>
      </c>
      <c r="C26" s="1" t="s">
        <v>18</v>
      </c>
      <c r="D26" s="1">
        <v>726.40002441406205</v>
      </c>
      <c r="E26" s="1">
        <v>502.60006713867102</v>
      </c>
      <c r="F26" s="1" t="s">
        <v>27</v>
      </c>
      <c r="G26">
        <f t="shared" si="0"/>
        <v>3.2000122070309089</v>
      </c>
      <c r="H26">
        <f t="shared" si="0"/>
        <v>0.800048828125</v>
      </c>
      <c r="I26" s="21">
        <f t="shared" si="1"/>
        <v>3.298508185912385</v>
      </c>
    </row>
    <row r="27" spans="1:9" x14ac:dyDescent="0.3">
      <c r="A27" s="1">
        <v>31051</v>
      </c>
      <c r="B27" s="1" t="s">
        <v>29</v>
      </c>
      <c r="C27" s="1" t="s">
        <v>18</v>
      </c>
      <c r="D27" s="1">
        <v>724.79998779296795</v>
      </c>
      <c r="E27" s="1">
        <v>502.60006713867102</v>
      </c>
      <c r="F27" s="1" t="s">
        <v>27</v>
      </c>
      <c r="G27">
        <f t="shared" si="0"/>
        <v>1.6000366210940911</v>
      </c>
      <c r="H27">
        <f t="shared" si="0"/>
        <v>0</v>
      </c>
      <c r="I27" s="21">
        <f t="shared" si="1"/>
        <v>1.6000366210940911</v>
      </c>
    </row>
    <row r="28" spans="1:9" x14ac:dyDescent="0.3">
      <c r="A28" s="1">
        <v>31065</v>
      </c>
      <c r="B28" s="1" t="s">
        <v>29</v>
      </c>
      <c r="C28" s="1" t="s">
        <v>18</v>
      </c>
      <c r="D28" s="1">
        <v>724</v>
      </c>
      <c r="E28" s="1">
        <v>502.60006713867102</v>
      </c>
      <c r="F28" s="1" t="s">
        <v>27</v>
      </c>
      <c r="G28">
        <f t="shared" si="0"/>
        <v>0.79998779296795419</v>
      </c>
      <c r="H28">
        <f t="shared" si="0"/>
        <v>0</v>
      </c>
      <c r="I28" s="21">
        <f t="shared" si="1"/>
        <v>0.79998779296795419</v>
      </c>
    </row>
    <row r="29" spans="1:9" x14ac:dyDescent="0.3">
      <c r="A29" s="1">
        <v>31073</v>
      </c>
      <c r="B29" s="1" t="s">
        <v>29</v>
      </c>
      <c r="C29" s="1" t="s">
        <v>18</v>
      </c>
      <c r="D29" s="1">
        <v>724</v>
      </c>
      <c r="E29" s="1">
        <v>503.39999389648398</v>
      </c>
      <c r="F29" s="1" t="s">
        <v>27</v>
      </c>
      <c r="G29">
        <f t="shared" si="0"/>
        <v>0</v>
      </c>
      <c r="H29">
        <f t="shared" si="0"/>
        <v>0.79992675781295475</v>
      </c>
      <c r="I29" s="21">
        <f t="shared" si="1"/>
        <v>0.79992675781295475</v>
      </c>
    </row>
    <row r="30" spans="1:9" x14ac:dyDescent="0.3">
      <c r="A30" s="1">
        <v>31137</v>
      </c>
      <c r="B30" s="1" t="s">
        <v>29</v>
      </c>
      <c r="C30" s="1" t="s">
        <v>18</v>
      </c>
      <c r="D30" s="1">
        <v>724</v>
      </c>
      <c r="E30" s="1">
        <v>504.20001220703102</v>
      </c>
      <c r="F30" s="1" t="s">
        <v>27</v>
      </c>
      <c r="G30">
        <f t="shared" si="0"/>
        <v>0</v>
      </c>
      <c r="H30">
        <f t="shared" si="0"/>
        <v>0.80001831054704553</v>
      </c>
      <c r="I30" s="21">
        <f t="shared" si="1"/>
        <v>0.80001831054704553</v>
      </c>
    </row>
    <row r="31" spans="1:9" x14ac:dyDescent="0.3">
      <c r="A31" s="1">
        <v>31200</v>
      </c>
      <c r="B31" s="1" t="s">
        <v>29</v>
      </c>
      <c r="C31" s="1" t="s">
        <v>18</v>
      </c>
      <c r="D31" s="1">
        <v>724</v>
      </c>
      <c r="E31" s="1">
        <v>505</v>
      </c>
      <c r="F31" s="1" t="s">
        <v>27</v>
      </c>
      <c r="G31">
        <f t="shared" si="0"/>
        <v>0</v>
      </c>
      <c r="H31">
        <f t="shared" si="0"/>
        <v>0.79998779296897737</v>
      </c>
      <c r="I31" s="21">
        <f t="shared" si="1"/>
        <v>0.79998779296897737</v>
      </c>
    </row>
    <row r="32" spans="1:9" x14ac:dyDescent="0.3">
      <c r="A32" s="1">
        <v>31219</v>
      </c>
      <c r="B32" s="1" t="s">
        <v>29</v>
      </c>
      <c r="C32" s="1" t="s">
        <v>18</v>
      </c>
      <c r="D32" s="1">
        <v>724.79998779296795</v>
      </c>
      <c r="E32" s="1">
        <v>505</v>
      </c>
      <c r="F32" s="1" t="s">
        <v>27</v>
      </c>
      <c r="G32">
        <f t="shared" si="0"/>
        <v>0.79998779296795419</v>
      </c>
      <c r="H32">
        <f t="shared" si="0"/>
        <v>0</v>
      </c>
      <c r="I32" s="21">
        <f t="shared" si="1"/>
        <v>0.79998779296795419</v>
      </c>
    </row>
    <row r="33" spans="1:9" x14ac:dyDescent="0.3">
      <c r="A33" s="1">
        <v>31236</v>
      </c>
      <c r="B33" s="1" t="s">
        <v>29</v>
      </c>
      <c r="C33" s="1" t="s">
        <v>18</v>
      </c>
      <c r="D33" s="1">
        <v>725.60003662109295</v>
      </c>
      <c r="E33" s="1">
        <v>505</v>
      </c>
      <c r="F33" s="1" t="s">
        <v>27</v>
      </c>
      <c r="G33">
        <f t="shared" si="0"/>
        <v>0.800048828125</v>
      </c>
      <c r="H33">
        <f t="shared" si="0"/>
        <v>0</v>
      </c>
      <c r="I33" s="21">
        <f t="shared" si="1"/>
        <v>0.800048828125</v>
      </c>
    </row>
    <row r="34" spans="1:9" x14ac:dyDescent="0.3">
      <c r="A34" s="1">
        <v>31245</v>
      </c>
      <c r="B34" s="1" t="s">
        <v>29</v>
      </c>
      <c r="C34" s="1" t="s">
        <v>18</v>
      </c>
      <c r="D34" s="1">
        <v>725.60003662109295</v>
      </c>
      <c r="E34" s="1">
        <v>505.80001831054602</v>
      </c>
      <c r="F34" s="1" t="s">
        <v>27</v>
      </c>
      <c r="G34">
        <f t="shared" si="0"/>
        <v>0</v>
      </c>
      <c r="H34">
        <f t="shared" si="0"/>
        <v>0.80001831054602235</v>
      </c>
      <c r="I34" s="21">
        <f t="shared" si="1"/>
        <v>0.80001831054602235</v>
      </c>
    </row>
    <row r="35" spans="1:9" x14ac:dyDescent="0.3">
      <c r="A35" s="1">
        <v>31254</v>
      </c>
      <c r="B35" s="1" t="s">
        <v>29</v>
      </c>
      <c r="C35" s="1" t="s">
        <v>18</v>
      </c>
      <c r="D35" s="1">
        <v>726.40002441406205</v>
      </c>
      <c r="E35" s="1">
        <v>505.80001831054602</v>
      </c>
      <c r="F35" s="1" t="s">
        <v>27</v>
      </c>
      <c r="G35">
        <f t="shared" si="0"/>
        <v>0.79998779296909106</v>
      </c>
      <c r="H35">
        <f t="shared" si="0"/>
        <v>0</v>
      </c>
      <c r="I35" s="21">
        <f t="shared" si="1"/>
        <v>0.79998779296909106</v>
      </c>
    </row>
    <row r="36" spans="1:9" x14ac:dyDescent="0.3">
      <c r="A36" s="1">
        <v>31264</v>
      </c>
      <c r="B36" s="1" t="s">
        <v>29</v>
      </c>
      <c r="C36" s="1" t="s">
        <v>18</v>
      </c>
      <c r="D36" s="1">
        <v>727.20001220703102</v>
      </c>
      <c r="E36" s="1">
        <v>506.60006713867102</v>
      </c>
      <c r="F36" s="1" t="s">
        <v>27</v>
      </c>
      <c r="G36">
        <f t="shared" si="0"/>
        <v>0.79998779296897737</v>
      </c>
      <c r="H36">
        <f t="shared" si="0"/>
        <v>0.800048828125</v>
      </c>
      <c r="I36" s="21">
        <f t="shared" si="1"/>
        <v>1.1313967457455236</v>
      </c>
    </row>
    <row r="37" spans="1:9" x14ac:dyDescent="0.3">
      <c r="A37" s="1">
        <v>31282</v>
      </c>
      <c r="B37" s="1" t="s">
        <v>29</v>
      </c>
      <c r="C37" s="1" t="s">
        <v>18</v>
      </c>
      <c r="D37" s="1">
        <v>728</v>
      </c>
      <c r="E37" s="1">
        <v>506.60006713867102</v>
      </c>
      <c r="F37" s="1" t="s">
        <v>27</v>
      </c>
      <c r="G37">
        <f t="shared" si="0"/>
        <v>0.79998779296897737</v>
      </c>
      <c r="H37">
        <f t="shared" si="0"/>
        <v>0</v>
      </c>
      <c r="I37" s="21">
        <f t="shared" si="1"/>
        <v>0.79998779296897737</v>
      </c>
    </row>
    <row r="38" spans="1:9" x14ac:dyDescent="0.3">
      <c r="A38" s="1">
        <v>31534</v>
      </c>
      <c r="B38" s="1" t="s">
        <v>29</v>
      </c>
      <c r="C38" s="1" t="s">
        <v>18</v>
      </c>
      <c r="D38" s="1">
        <v>733.60003662109295</v>
      </c>
      <c r="E38" s="1">
        <v>504.20001220703102</v>
      </c>
      <c r="F38" s="1" t="s">
        <v>27</v>
      </c>
      <c r="G38">
        <f t="shared" si="0"/>
        <v>5.6000366210929542</v>
      </c>
      <c r="H38">
        <f t="shared" si="0"/>
        <v>2.4000549316399997</v>
      </c>
      <c r="I38" s="21">
        <f t="shared" si="1"/>
        <v>6.0926737835265454</v>
      </c>
    </row>
    <row r="39" spans="1:9" x14ac:dyDescent="0.3">
      <c r="A39" s="1">
        <v>31535</v>
      </c>
      <c r="B39" s="1" t="s">
        <v>29</v>
      </c>
      <c r="C39" s="1" t="s">
        <v>18</v>
      </c>
      <c r="D39" s="1">
        <v>736</v>
      </c>
      <c r="E39" s="1">
        <v>503.39999389648398</v>
      </c>
      <c r="F39" s="1" t="s">
        <v>27</v>
      </c>
      <c r="G39">
        <f t="shared" si="0"/>
        <v>2.3999633789070458</v>
      </c>
      <c r="H39">
        <f t="shared" si="0"/>
        <v>0.80001831054704553</v>
      </c>
      <c r="I39" s="21">
        <f t="shared" si="1"/>
        <v>2.5297931767845121</v>
      </c>
    </row>
    <row r="40" spans="1:9" x14ac:dyDescent="0.3">
      <c r="A40" s="1">
        <v>31551</v>
      </c>
      <c r="B40" s="1" t="s">
        <v>29</v>
      </c>
      <c r="C40" s="1" t="s">
        <v>18</v>
      </c>
      <c r="D40" s="1">
        <v>758.40002441406205</v>
      </c>
      <c r="E40" s="1">
        <v>494.60006713867102</v>
      </c>
      <c r="F40" s="1" t="s">
        <v>27</v>
      </c>
      <c r="G40">
        <f t="shared" si="0"/>
        <v>22.400024414062045</v>
      </c>
      <c r="H40">
        <f t="shared" si="0"/>
        <v>8.7999267578129547</v>
      </c>
      <c r="I40" s="21">
        <f t="shared" si="1"/>
        <v>24.066570272754863</v>
      </c>
    </row>
    <row r="41" spans="1:9" x14ac:dyDescent="0.3">
      <c r="A41" s="1">
        <v>31570</v>
      </c>
      <c r="B41" s="1" t="s">
        <v>29</v>
      </c>
      <c r="C41" s="1" t="s">
        <v>18</v>
      </c>
      <c r="D41" s="1">
        <v>787.20001220703102</v>
      </c>
      <c r="E41" s="1">
        <v>484.20001220703102</v>
      </c>
      <c r="F41" s="1" t="s">
        <v>27</v>
      </c>
      <c r="G41">
        <f t="shared" si="0"/>
        <v>28.799987792968977</v>
      </c>
      <c r="H41">
        <f t="shared" si="0"/>
        <v>10.40005493164</v>
      </c>
      <c r="I41" s="21">
        <f t="shared" si="1"/>
        <v>30.620261910315065</v>
      </c>
    </row>
    <row r="42" spans="1:9" x14ac:dyDescent="0.3">
      <c r="A42" s="1">
        <v>31587</v>
      </c>
      <c r="B42" s="1" t="s">
        <v>29</v>
      </c>
      <c r="C42" s="1" t="s">
        <v>18</v>
      </c>
      <c r="D42" s="1">
        <v>808</v>
      </c>
      <c r="E42" s="1">
        <v>475.39999389648398</v>
      </c>
      <c r="F42" s="1" t="s">
        <v>27</v>
      </c>
      <c r="G42">
        <f t="shared" si="0"/>
        <v>20.799987792968977</v>
      </c>
      <c r="H42">
        <f t="shared" si="0"/>
        <v>8.8000183105470455</v>
      </c>
      <c r="I42" s="21">
        <f t="shared" si="1"/>
        <v>22.584946633844893</v>
      </c>
    </row>
    <row r="43" spans="1:9" x14ac:dyDescent="0.3">
      <c r="A43" s="1">
        <v>31600</v>
      </c>
      <c r="B43" s="1" t="s">
        <v>29</v>
      </c>
      <c r="C43" s="1" t="s">
        <v>18</v>
      </c>
      <c r="D43" s="1">
        <v>823.20001220703102</v>
      </c>
      <c r="E43" s="1">
        <v>468.20001220703102</v>
      </c>
      <c r="F43" s="1" t="s">
        <v>27</v>
      </c>
      <c r="G43">
        <f t="shared" si="0"/>
        <v>15.200012207031023</v>
      </c>
      <c r="H43">
        <f t="shared" si="0"/>
        <v>7.1999816894529545</v>
      </c>
      <c r="I43" s="21">
        <f t="shared" si="1"/>
        <v>16.819040026777685</v>
      </c>
    </row>
    <row r="44" spans="1:9" x14ac:dyDescent="0.3">
      <c r="A44" s="1">
        <v>31615</v>
      </c>
      <c r="B44" s="1" t="s">
        <v>29</v>
      </c>
      <c r="C44" s="1" t="s">
        <v>18</v>
      </c>
      <c r="D44" s="1">
        <v>842.40002441406205</v>
      </c>
      <c r="E44" s="1">
        <v>456.20001220703102</v>
      </c>
      <c r="F44" s="1" t="s">
        <v>27</v>
      </c>
      <c r="G44">
        <f t="shared" si="0"/>
        <v>19.200012207031023</v>
      </c>
      <c r="H44">
        <f t="shared" si="0"/>
        <v>12</v>
      </c>
      <c r="I44" s="21">
        <f t="shared" si="1"/>
        <v>22.641565068478378</v>
      </c>
    </row>
    <row r="45" spans="1:9" x14ac:dyDescent="0.3">
      <c r="A45" s="1">
        <v>31635</v>
      </c>
      <c r="B45" s="1" t="s">
        <v>29</v>
      </c>
      <c r="C45" s="1" t="s">
        <v>18</v>
      </c>
      <c r="D45" s="1">
        <v>864.79998779296795</v>
      </c>
      <c r="E45" s="1">
        <v>444.20001220703102</v>
      </c>
      <c r="F45" s="1" t="s">
        <v>27</v>
      </c>
      <c r="G45">
        <f t="shared" si="0"/>
        <v>22.399963378905909</v>
      </c>
      <c r="H45">
        <f t="shared" si="0"/>
        <v>12</v>
      </c>
      <c r="I45" s="21">
        <f t="shared" si="1"/>
        <v>25.41177599807471</v>
      </c>
    </row>
    <row r="46" spans="1:9" x14ac:dyDescent="0.3">
      <c r="A46" s="1">
        <v>31652</v>
      </c>
      <c r="B46" s="1" t="s">
        <v>29</v>
      </c>
      <c r="C46" s="1" t="s">
        <v>18</v>
      </c>
      <c r="D46" s="1">
        <v>882.40002441406205</v>
      </c>
      <c r="E46" s="1">
        <v>436.20001220703102</v>
      </c>
      <c r="F46" s="1" t="s">
        <v>27</v>
      </c>
      <c r="G46">
        <f t="shared" si="0"/>
        <v>17.600036621094091</v>
      </c>
      <c r="H46">
        <f t="shared" si="0"/>
        <v>8</v>
      </c>
      <c r="I46" s="21">
        <f t="shared" si="1"/>
        <v>19.332906896373682</v>
      </c>
    </row>
    <row r="47" spans="1:9" x14ac:dyDescent="0.3">
      <c r="A47" s="1">
        <v>31670</v>
      </c>
      <c r="B47" s="1" t="s">
        <v>29</v>
      </c>
      <c r="C47" s="1" t="s">
        <v>18</v>
      </c>
      <c r="D47" s="1">
        <v>896.79998779296795</v>
      </c>
      <c r="E47" s="1">
        <v>429</v>
      </c>
      <c r="F47" s="1" t="s">
        <v>27</v>
      </c>
      <c r="G47">
        <f t="shared" si="0"/>
        <v>14.399963378905909</v>
      </c>
      <c r="H47">
        <f t="shared" si="0"/>
        <v>7.2000122070310226</v>
      </c>
      <c r="I47" s="21">
        <f t="shared" si="1"/>
        <v>16.099662142269537</v>
      </c>
    </row>
    <row r="48" spans="1:9" x14ac:dyDescent="0.3">
      <c r="A48" s="1">
        <v>31686</v>
      </c>
      <c r="B48" s="1" t="s">
        <v>29</v>
      </c>
      <c r="C48" s="1" t="s">
        <v>18</v>
      </c>
      <c r="D48" s="1">
        <v>911.20001220703102</v>
      </c>
      <c r="E48" s="1">
        <v>427.39999389648398</v>
      </c>
      <c r="F48" s="1" t="s">
        <v>27</v>
      </c>
      <c r="G48">
        <f t="shared" si="0"/>
        <v>14.400024414063068</v>
      </c>
      <c r="H48">
        <f t="shared" si="0"/>
        <v>1.6000061035160229</v>
      </c>
      <c r="I48" s="21">
        <f t="shared" si="1"/>
        <v>14.488641159781029</v>
      </c>
    </row>
    <row r="49" spans="1:9" x14ac:dyDescent="0.3">
      <c r="A49" s="1">
        <v>31704</v>
      </c>
      <c r="B49" s="1" t="s">
        <v>29</v>
      </c>
      <c r="C49" s="1" t="s">
        <v>18</v>
      </c>
      <c r="D49" s="1">
        <v>926.40002441406205</v>
      </c>
      <c r="E49" s="1">
        <v>426.600006103515</v>
      </c>
      <c r="F49" s="1" t="s">
        <v>27</v>
      </c>
      <c r="G49">
        <f t="shared" si="0"/>
        <v>15.200012207031023</v>
      </c>
      <c r="H49">
        <f t="shared" si="0"/>
        <v>0.79998779296897737</v>
      </c>
      <c r="I49" s="21">
        <f t="shared" si="1"/>
        <v>15.221049620929284</v>
      </c>
    </row>
    <row r="50" spans="1:9" x14ac:dyDescent="0.3">
      <c r="A50" s="1">
        <v>31715</v>
      </c>
      <c r="B50" s="1" t="s">
        <v>29</v>
      </c>
      <c r="C50" s="1" t="s">
        <v>18</v>
      </c>
      <c r="D50" s="1">
        <v>937.60003662109295</v>
      </c>
      <c r="E50" s="1">
        <v>427.39999389648398</v>
      </c>
      <c r="F50" s="1" t="s">
        <v>27</v>
      </c>
      <c r="G50">
        <f t="shared" si="0"/>
        <v>11.200012207030909</v>
      </c>
      <c r="H50">
        <f t="shared" si="0"/>
        <v>0.79998779296897737</v>
      </c>
      <c r="I50" s="21">
        <f t="shared" si="1"/>
        <v>11.228546384396369</v>
      </c>
    </row>
    <row r="51" spans="1:9" x14ac:dyDescent="0.3">
      <c r="A51" s="1">
        <v>31735</v>
      </c>
      <c r="B51" s="1" t="s">
        <v>29</v>
      </c>
      <c r="C51" s="1" t="s">
        <v>18</v>
      </c>
      <c r="D51" s="1">
        <v>962.40002441406205</v>
      </c>
      <c r="E51" s="1">
        <v>433.80001831054602</v>
      </c>
      <c r="F51" s="1" t="s">
        <v>27</v>
      </c>
      <c r="G51">
        <f t="shared" si="0"/>
        <v>24.799987792969091</v>
      </c>
      <c r="H51">
        <f t="shared" si="0"/>
        <v>6.4000244140620453</v>
      </c>
      <c r="I51" s="21">
        <f t="shared" si="1"/>
        <v>25.612491230491543</v>
      </c>
    </row>
    <row r="52" spans="1:9" x14ac:dyDescent="0.3">
      <c r="A52" s="1">
        <v>31750</v>
      </c>
      <c r="B52" s="1" t="s">
        <v>29</v>
      </c>
      <c r="C52" s="1" t="s">
        <v>18</v>
      </c>
      <c r="D52" s="1">
        <v>986.40002441406205</v>
      </c>
      <c r="E52" s="1">
        <v>441</v>
      </c>
      <c r="F52" s="1" t="s">
        <v>27</v>
      </c>
      <c r="G52">
        <f t="shared" si="0"/>
        <v>24</v>
      </c>
      <c r="H52">
        <f t="shared" si="0"/>
        <v>7.1999816894539777</v>
      </c>
      <c r="I52" s="21">
        <f t="shared" si="1"/>
        <v>25.056730359894775</v>
      </c>
    </row>
    <row r="53" spans="1:9" x14ac:dyDescent="0.3">
      <c r="A53" s="1">
        <v>31770</v>
      </c>
      <c r="B53" s="1" t="s">
        <v>29</v>
      </c>
      <c r="C53" s="1" t="s">
        <v>18</v>
      </c>
      <c r="D53" s="1">
        <v>1012</v>
      </c>
      <c r="E53" s="1">
        <v>449.80001831054602</v>
      </c>
      <c r="F53" s="1" t="s">
        <v>27</v>
      </c>
      <c r="G53">
        <f t="shared" si="0"/>
        <v>25.599975585937955</v>
      </c>
      <c r="H53">
        <f t="shared" si="0"/>
        <v>8.8000183105460223</v>
      </c>
      <c r="I53" s="21">
        <f t="shared" si="1"/>
        <v>27.07026176945034</v>
      </c>
    </row>
    <row r="54" spans="1:9" x14ac:dyDescent="0.3">
      <c r="A54" s="1">
        <v>31786</v>
      </c>
      <c r="B54" s="1" t="s">
        <v>29</v>
      </c>
      <c r="C54" s="1" t="s">
        <v>18</v>
      </c>
      <c r="D54" s="1">
        <v>1040</v>
      </c>
      <c r="E54" s="1">
        <v>463.39999389648398</v>
      </c>
      <c r="F54" s="1" t="s">
        <v>27</v>
      </c>
      <c r="G54">
        <f t="shared" si="0"/>
        <v>28</v>
      </c>
      <c r="H54">
        <f t="shared" si="0"/>
        <v>13.599975585937955</v>
      </c>
      <c r="I54" s="21">
        <f t="shared" si="1"/>
        <v>31.128111666757246</v>
      </c>
    </row>
    <row r="55" spans="1:9" x14ac:dyDescent="0.3">
      <c r="A55" s="1">
        <v>31802</v>
      </c>
      <c r="B55" s="1" t="s">
        <v>29</v>
      </c>
      <c r="C55" s="1" t="s">
        <v>18</v>
      </c>
      <c r="D55" s="1">
        <v>1062.40002441406</v>
      </c>
      <c r="E55" s="1">
        <v>477.80001831054602</v>
      </c>
      <c r="F55" s="1" t="s">
        <v>27</v>
      </c>
      <c r="G55">
        <f t="shared" si="0"/>
        <v>22.400024414059999</v>
      </c>
      <c r="H55">
        <f t="shared" si="0"/>
        <v>14.400024414062045</v>
      </c>
      <c r="I55" s="21">
        <f t="shared" si="1"/>
        <v>26.629340902021344</v>
      </c>
    </row>
    <row r="56" spans="1:9" x14ac:dyDescent="0.3">
      <c r="A56" s="1">
        <v>31820</v>
      </c>
      <c r="B56" s="1" t="s">
        <v>29</v>
      </c>
      <c r="C56" s="1" t="s">
        <v>18</v>
      </c>
      <c r="D56" s="1">
        <v>1082.40002441406</v>
      </c>
      <c r="E56" s="1">
        <v>492.20001220703102</v>
      </c>
      <c r="F56" s="1" t="s">
        <v>27</v>
      </c>
      <c r="G56">
        <f t="shared" si="0"/>
        <v>20</v>
      </c>
      <c r="H56">
        <f t="shared" si="0"/>
        <v>14.399993896485</v>
      </c>
      <c r="I56" s="21">
        <f t="shared" si="1"/>
        <v>24.644671314886818</v>
      </c>
    </row>
    <row r="57" spans="1:9" x14ac:dyDescent="0.3">
      <c r="A57" s="1">
        <v>31830</v>
      </c>
      <c r="B57" s="1" t="s">
        <v>29</v>
      </c>
      <c r="C57" s="1" t="s">
        <v>18</v>
      </c>
      <c r="D57" s="1">
        <v>1093.59997558593</v>
      </c>
      <c r="E57" s="1">
        <v>499.39999389648398</v>
      </c>
      <c r="F57" s="1" t="s">
        <v>27</v>
      </c>
      <c r="G57">
        <f t="shared" si="0"/>
        <v>11.199951171869998</v>
      </c>
      <c r="H57">
        <f t="shared" si="0"/>
        <v>7.1999816894529545</v>
      </c>
      <c r="I57" s="21">
        <f t="shared" si="1"/>
        <v>13.314602606939868</v>
      </c>
    </row>
    <row r="58" spans="1:9" x14ac:dyDescent="0.3">
      <c r="A58" s="1">
        <v>31850</v>
      </c>
      <c r="B58" s="1" t="s">
        <v>29</v>
      </c>
      <c r="C58" s="1" t="s">
        <v>18</v>
      </c>
      <c r="D58" s="1">
        <v>1106.40002441406</v>
      </c>
      <c r="E58" s="1">
        <v>512.20001220703102</v>
      </c>
      <c r="F58" s="1" t="s">
        <v>27</v>
      </c>
      <c r="G58">
        <f t="shared" si="0"/>
        <v>12.800048828130002</v>
      </c>
      <c r="H58">
        <f t="shared" si="0"/>
        <v>12.800018310547046</v>
      </c>
      <c r="I58" s="21">
        <f t="shared" si="1"/>
        <v>18.1019810726023</v>
      </c>
    </row>
    <row r="59" spans="1:9" x14ac:dyDescent="0.3">
      <c r="A59" s="1">
        <v>31866</v>
      </c>
      <c r="B59" s="1" t="s">
        <v>29</v>
      </c>
      <c r="C59" s="1" t="s">
        <v>18</v>
      </c>
      <c r="D59" s="1">
        <v>1120</v>
      </c>
      <c r="E59" s="1">
        <v>524.20001220703102</v>
      </c>
      <c r="F59" s="1" t="s">
        <v>27</v>
      </c>
      <c r="G59">
        <f t="shared" si="0"/>
        <v>13.599975585940001</v>
      </c>
      <c r="H59">
        <f t="shared" si="0"/>
        <v>12</v>
      </c>
      <c r="I59" s="21">
        <f t="shared" si="1"/>
        <v>18.137236171428217</v>
      </c>
    </row>
    <row r="60" spans="1:9" x14ac:dyDescent="0.3">
      <c r="A60" s="1">
        <v>31885</v>
      </c>
      <c r="B60" s="1" t="s">
        <v>29</v>
      </c>
      <c r="C60" s="1" t="s">
        <v>18</v>
      </c>
      <c r="D60" s="1">
        <v>1127.20007324218</v>
      </c>
      <c r="E60" s="1">
        <v>533</v>
      </c>
      <c r="F60" s="1" t="s">
        <v>27</v>
      </c>
      <c r="G60">
        <f t="shared" si="0"/>
        <v>7.2000732421799967</v>
      </c>
      <c r="H60">
        <f t="shared" si="0"/>
        <v>8.7999877929689774</v>
      </c>
      <c r="I60" s="21">
        <f t="shared" si="1"/>
        <v>11.37017325501944</v>
      </c>
    </row>
    <row r="61" spans="1:9" x14ac:dyDescent="0.3">
      <c r="A61" s="1">
        <v>31901</v>
      </c>
      <c r="B61" s="1" t="s">
        <v>29</v>
      </c>
      <c r="C61" s="1" t="s">
        <v>18</v>
      </c>
      <c r="D61" s="1">
        <v>1128.80004882812</v>
      </c>
      <c r="E61" s="1">
        <v>536.20001220703102</v>
      </c>
      <c r="F61" s="1" t="s">
        <v>27</v>
      </c>
      <c r="G61">
        <f t="shared" si="0"/>
        <v>1.5999755859400011</v>
      </c>
      <c r="H61">
        <f t="shared" si="0"/>
        <v>3.2000122070310226</v>
      </c>
      <c r="I61" s="21">
        <f t="shared" si="1"/>
        <v>3.5777087641047034</v>
      </c>
    </row>
    <row r="62" spans="1:9" x14ac:dyDescent="0.3">
      <c r="A62" s="1">
        <v>31910</v>
      </c>
      <c r="B62" s="1" t="s">
        <v>29</v>
      </c>
      <c r="C62" s="1" t="s">
        <v>18</v>
      </c>
      <c r="D62" s="1">
        <v>1130.40002441406</v>
      </c>
      <c r="E62" s="1">
        <v>537</v>
      </c>
      <c r="F62" s="1" t="s">
        <v>27</v>
      </c>
      <c r="G62">
        <f t="shared" si="0"/>
        <v>1.5999755859400011</v>
      </c>
      <c r="H62">
        <f t="shared" si="0"/>
        <v>0.79998779296897737</v>
      </c>
      <c r="I62" s="21">
        <f t="shared" si="1"/>
        <v>1.788827086250492</v>
      </c>
    </row>
    <row r="63" spans="1:9" x14ac:dyDescent="0.3">
      <c r="A63" s="1">
        <v>31945</v>
      </c>
      <c r="B63" s="17" t="s">
        <v>30</v>
      </c>
      <c r="C63" s="1" t="s">
        <v>18</v>
      </c>
      <c r="D63" s="1">
        <v>1130.40002441406</v>
      </c>
      <c r="E63" s="1">
        <v>537</v>
      </c>
      <c r="F63" s="1" t="s">
        <v>27</v>
      </c>
      <c r="G63">
        <f t="shared" si="0"/>
        <v>0</v>
      </c>
      <c r="H63">
        <f t="shared" si="0"/>
        <v>0</v>
      </c>
      <c r="I63" s="21">
        <f t="shared" si="1"/>
        <v>0</v>
      </c>
    </row>
    <row r="64" spans="1:9" x14ac:dyDescent="0.3">
      <c r="A64" s="1">
        <v>32892</v>
      </c>
      <c r="B64" s="1" t="s">
        <v>28</v>
      </c>
      <c r="C64" s="1" t="s">
        <v>18</v>
      </c>
      <c r="D64" s="1">
        <v>1144</v>
      </c>
      <c r="E64" s="1">
        <v>599.40002441406205</v>
      </c>
      <c r="F64" s="1" t="s">
        <v>27</v>
      </c>
      <c r="G64">
        <f t="shared" si="0"/>
        <v>13.599975585940001</v>
      </c>
      <c r="H64">
        <f t="shared" si="0"/>
        <v>62.400024414062045</v>
      </c>
      <c r="I64" s="21">
        <f t="shared" si="1"/>
        <v>63.864875971176076</v>
      </c>
    </row>
    <row r="65" spans="1:9" x14ac:dyDescent="0.3">
      <c r="A65" s="1">
        <v>33056</v>
      </c>
      <c r="B65" s="1" t="s">
        <v>29</v>
      </c>
      <c r="C65" s="1" t="s">
        <v>18</v>
      </c>
      <c r="D65" s="1">
        <v>1142.40002441406</v>
      </c>
      <c r="E65" s="1">
        <v>599.40002441406205</v>
      </c>
      <c r="F65" s="1" t="s">
        <v>27</v>
      </c>
      <c r="G65">
        <f t="shared" si="0"/>
        <v>1.5999755859400011</v>
      </c>
      <c r="H65">
        <f t="shared" si="0"/>
        <v>0</v>
      </c>
      <c r="I65" s="21">
        <f t="shared" si="1"/>
        <v>1.5999755859400011</v>
      </c>
    </row>
    <row r="66" spans="1:9" x14ac:dyDescent="0.3">
      <c r="A66" s="1">
        <v>33070</v>
      </c>
      <c r="B66" s="1" t="s">
        <v>29</v>
      </c>
      <c r="C66" s="1" t="s">
        <v>18</v>
      </c>
      <c r="D66" s="1">
        <v>1115.20007324218</v>
      </c>
      <c r="E66" s="1">
        <v>599.40002441406205</v>
      </c>
      <c r="F66" s="1" t="s">
        <v>27</v>
      </c>
      <c r="G66">
        <f t="shared" si="0"/>
        <v>27.199951171880002</v>
      </c>
      <c r="H66">
        <f t="shared" si="0"/>
        <v>0</v>
      </c>
      <c r="I66" s="21">
        <f t="shared" si="1"/>
        <v>27.199951171880002</v>
      </c>
    </row>
    <row r="67" spans="1:9" x14ac:dyDescent="0.3">
      <c r="A67" s="1">
        <v>33086</v>
      </c>
      <c r="B67" s="1" t="s">
        <v>29</v>
      </c>
      <c r="C67" s="1" t="s">
        <v>18</v>
      </c>
      <c r="D67" s="1">
        <v>1068</v>
      </c>
      <c r="E67" s="1">
        <v>598.60003662109295</v>
      </c>
      <c r="F67" s="1" t="s">
        <v>27</v>
      </c>
      <c r="G67">
        <f t="shared" si="0"/>
        <v>47.200073242179997</v>
      </c>
      <c r="H67">
        <f t="shared" si="0"/>
        <v>0.79998779296909106</v>
      </c>
      <c r="I67" s="21">
        <f t="shared" si="1"/>
        <v>47.206852198976954</v>
      </c>
    </row>
    <row r="68" spans="1:9" x14ac:dyDescent="0.3">
      <c r="A68" s="1">
        <v>33104</v>
      </c>
      <c r="B68" s="1" t="s">
        <v>29</v>
      </c>
      <c r="C68" s="1" t="s">
        <v>18</v>
      </c>
      <c r="D68" s="1">
        <v>999.20001220703102</v>
      </c>
      <c r="E68" s="1">
        <v>590.60003662109295</v>
      </c>
      <c r="F68" s="1" t="s">
        <v>27</v>
      </c>
      <c r="G68">
        <f t="shared" ref="G68:H119" si="2">ABS(D68-D67)</f>
        <v>68.799987792968977</v>
      </c>
      <c r="H68">
        <f t="shared" si="2"/>
        <v>8</v>
      </c>
      <c r="I68" s="21">
        <f t="shared" ref="I68:I131" si="3">SQRT(G68^2+H68^2)</f>
        <v>69.263542504788759</v>
      </c>
    </row>
    <row r="69" spans="1:9" x14ac:dyDescent="0.3">
      <c r="A69" s="1">
        <v>33115</v>
      </c>
      <c r="B69" s="1" t="s">
        <v>29</v>
      </c>
      <c r="C69" s="1" t="s">
        <v>18</v>
      </c>
      <c r="D69" s="1">
        <v>949.60003662109295</v>
      </c>
      <c r="E69" s="1">
        <v>583.40002441406205</v>
      </c>
      <c r="F69" s="1" t="s">
        <v>27</v>
      </c>
      <c r="G69">
        <f t="shared" si="2"/>
        <v>49.599975585938068</v>
      </c>
      <c r="H69">
        <f t="shared" si="2"/>
        <v>7.2000122070309089</v>
      </c>
      <c r="I69" s="21">
        <f t="shared" si="3"/>
        <v>50.119833937345071</v>
      </c>
    </row>
    <row r="70" spans="1:9" x14ac:dyDescent="0.3">
      <c r="A70" s="1">
        <v>33135</v>
      </c>
      <c r="B70" s="1" t="s">
        <v>29</v>
      </c>
      <c r="C70" s="1" t="s">
        <v>18</v>
      </c>
      <c r="D70" s="1">
        <v>863.20001220703102</v>
      </c>
      <c r="E70" s="1">
        <v>565.79998779296795</v>
      </c>
      <c r="F70" s="1" t="s">
        <v>27</v>
      </c>
      <c r="G70">
        <f t="shared" si="2"/>
        <v>86.400024414061932</v>
      </c>
      <c r="H70">
        <f t="shared" si="2"/>
        <v>17.600036621094091</v>
      </c>
      <c r="I70" s="21">
        <f t="shared" si="3"/>
        <v>88.174403926617785</v>
      </c>
    </row>
    <row r="71" spans="1:9" x14ac:dyDescent="0.3">
      <c r="A71" s="1">
        <v>33150</v>
      </c>
      <c r="B71" s="1" t="s">
        <v>29</v>
      </c>
      <c r="C71" s="1" t="s">
        <v>18</v>
      </c>
      <c r="D71" s="1">
        <v>777.60003662109295</v>
      </c>
      <c r="E71" s="1">
        <v>543.40002441406205</v>
      </c>
      <c r="F71" s="1" t="s">
        <v>27</v>
      </c>
      <c r="G71">
        <f t="shared" si="2"/>
        <v>85.599975585938068</v>
      </c>
      <c r="H71">
        <f t="shared" si="2"/>
        <v>22.399963378905909</v>
      </c>
      <c r="I71" s="21">
        <f t="shared" si="3"/>
        <v>88.482281727414332</v>
      </c>
    </row>
    <row r="72" spans="1:9" x14ac:dyDescent="0.3">
      <c r="A72" s="1">
        <v>33170</v>
      </c>
      <c r="B72" s="1" t="s">
        <v>29</v>
      </c>
      <c r="C72" s="1" t="s">
        <v>18</v>
      </c>
      <c r="D72" s="1">
        <v>711.20001220703102</v>
      </c>
      <c r="E72" s="1">
        <v>519.40002441406205</v>
      </c>
      <c r="F72" s="1" t="s">
        <v>27</v>
      </c>
      <c r="G72">
        <f t="shared" si="2"/>
        <v>66.400024414061932</v>
      </c>
      <c r="H72">
        <f t="shared" si="2"/>
        <v>24</v>
      </c>
      <c r="I72" s="21">
        <f t="shared" si="3"/>
        <v>70.604272124199539</v>
      </c>
    </row>
    <row r="73" spans="1:9" x14ac:dyDescent="0.3">
      <c r="A73" s="1">
        <v>33186</v>
      </c>
      <c r="B73" s="1" t="s">
        <v>29</v>
      </c>
      <c r="C73" s="1" t="s">
        <v>18</v>
      </c>
      <c r="D73" s="1">
        <v>668.79998779296795</v>
      </c>
      <c r="E73" s="1">
        <v>504.20001220703102</v>
      </c>
      <c r="F73" s="1" t="s">
        <v>27</v>
      </c>
      <c r="G73">
        <f t="shared" si="2"/>
        <v>42.400024414063068</v>
      </c>
      <c r="H73">
        <f t="shared" si="2"/>
        <v>15.200012207031023</v>
      </c>
      <c r="I73" s="21">
        <f t="shared" si="3"/>
        <v>45.042229534149797</v>
      </c>
    </row>
    <row r="74" spans="1:9" x14ac:dyDescent="0.3">
      <c r="A74" s="1">
        <v>33202</v>
      </c>
      <c r="B74" s="1" t="s">
        <v>29</v>
      </c>
      <c r="C74" s="1" t="s">
        <v>18</v>
      </c>
      <c r="D74" s="1">
        <v>648.79998779296795</v>
      </c>
      <c r="E74" s="1">
        <v>498.60006713867102</v>
      </c>
      <c r="F74" s="1" t="s">
        <v>27</v>
      </c>
      <c r="G74">
        <f t="shared" si="2"/>
        <v>20</v>
      </c>
      <c r="H74">
        <f t="shared" si="2"/>
        <v>5.5999450683600003</v>
      </c>
      <c r="I74" s="21">
        <f t="shared" si="3"/>
        <v>20.769193166048833</v>
      </c>
    </row>
    <row r="75" spans="1:9" x14ac:dyDescent="0.3">
      <c r="A75" s="1">
        <v>33220</v>
      </c>
      <c r="B75" s="1" t="s">
        <v>29</v>
      </c>
      <c r="C75" s="1" t="s">
        <v>18</v>
      </c>
      <c r="D75" s="1">
        <v>636.79998779296795</v>
      </c>
      <c r="E75" s="1">
        <v>497.80001831054602</v>
      </c>
      <c r="F75" s="1" t="s">
        <v>27</v>
      </c>
      <c r="G75">
        <f t="shared" si="2"/>
        <v>12</v>
      </c>
      <c r="H75">
        <f t="shared" si="2"/>
        <v>0.800048828125</v>
      </c>
      <c r="I75" s="21">
        <f t="shared" si="3"/>
        <v>12.026640350795569</v>
      </c>
    </row>
    <row r="76" spans="1:9" x14ac:dyDescent="0.3">
      <c r="A76" s="1">
        <v>33230</v>
      </c>
      <c r="B76" s="1" t="s">
        <v>29</v>
      </c>
      <c r="C76" s="1" t="s">
        <v>18</v>
      </c>
      <c r="D76" s="1">
        <v>632.79998779296795</v>
      </c>
      <c r="E76" s="1">
        <v>497.80001831054602</v>
      </c>
      <c r="F76" s="1" t="s">
        <v>27</v>
      </c>
      <c r="G76">
        <f t="shared" si="2"/>
        <v>4</v>
      </c>
      <c r="H76">
        <f t="shared" si="2"/>
        <v>0</v>
      </c>
      <c r="I76" s="21">
        <f t="shared" si="3"/>
        <v>4</v>
      </c>
    </row>
    <row r="77" spans="1:9" x14ac:dyDescent="0.3">
      <c r="A77" s="1">
        <v>33247</v>
      </c>
      <c r="B77" s="1" t="s">
        <v>29</v>
      </c>
      <c r="C77" s="1" t="s">
        <v>18</v>
      </c>
      <c r="D77" s="1">
        <v>630.40002441406205</v>
      </c>
      <c r="E77" s="1">
        <v>497.80001831054602</v>
      </c>
      <c r="F77" s="1" t="s">
        <v>27</v>
      </c>
      <c r="G77">
        <f t="shared" si="2"/>
        <v>2.3999633789059089</v>
      </c>
      <c r="H77">
        <f t="shared" si="2"/>
        <v>0</v>
      </c>
      <c r="I77" s="21">
        <f t="shared" si="3"/>
        <v>2.3999633789059089</v>
      </c>
    </row>
    <row r="78" spans="1:9" x14ac:dyDescent="0.3">
      <c r="A78" s="1">
        <v>33270</v>
      </c>
      <c r="B78" s="1" t="s">
        <v>29</v>
      </c>
      <c r="C78" s="1" t="s">
        <v>18</v>
      </c>
      <c r="D78" s="1">
        <v>628</v>
      </c>
      <c r="E78" s="1">
        <v>497.80001831054602</v>
      </c>
      <c r="F78" s="1" t="s">
        <v>27</v>
      </c>
      <c r="G78">
        <f t="shared" si="2"/>
        <v>2.4000244140620453</v>
      </c>
      <c r="H78">
        <f t="shared" si="2"/>
        <v>0</v>
      </c>
      <c r="I78" s="21">
        <f t="shared" si="3"/>
        <v>2.4000244140620453</v>
      </c>
    </row>
    <row r="79" spans="1:9" x14ac:dyDescent="0.3">
      <c r="A79" s="1">
        <v>33284</v>
      </c>
      <c r="B79" s="1" t="s">
        <v>29</v>
      </c>
      <c r="C79" s="1" t="s">
        <v>18</v>
      </c>
      <c r="D79" s="1">
        <v>626.40002441406205</v>
      </c>
      <c r="E79" s="1">
        <v>497.80001831054602</v>
      </c>
      <c r="F79" s="1" t="s">
        <v>27</v>
      </c>
      <c r="G79">
        <f t="shared" si="2"/>
        <v>1.5999755859379547</v>
      </c>
      <c r="H79">
        <f t="shared" si="2"/>
        <v>0</v>
      </c>
      <c r="I79" s="21">
        <f t="shared" si="3"/>
        <v>1.5999755859379547</v>
      </c>
    </row>
    <row r="80" spans="1:9" x14ac:dyDescent="0.3">
      <c r="A80" s="1">
        <v>33301</v>
      </c>
      <c r="B80" s="1" t="s">
        <v>29</v>
      </c>
      <c r="C80" s="1" t="s">
        <v>18</v>
      </c>
      <c r="D80" s="1">
        <v>625.60003662109295</v>
      </c>
      <c r="E80" s="1">
        <v>497.80001831054602</v>
      </c>
      <c r="F80" s="1" t="s">
        <v>27</v>
      </c>
      <c r="G80">
        <f t="shared" si="2"/>
        <v>0.79998779296909106</v>
      </c>
      <c r="H80">
        <f t="shared" si="2"/>
        <v>0</v>
      </c>
      <c r="I80" s="21">
        <f t="shared" si="3"/>
        <v>0.79998779296909106</v>
      </c>
    </row>
    <row r="81" spans="1:9" x14ac:dyDescent="0.3">
      <c r="A81" s="1">
        <v>33318</v>
      </c>
      <c r="B81" s="1" t="s">
        <v>29</v>
      </c>
      <c r="C81" s="1" t="s">
        <v>18</v>
      </c>
      <c r="D81" s="1">
        <v>624.79998779296795</v>
      </c>
      <c r="E81" s="1">
        <v>497.80001831054602</v>
      </c>
      <c r="F81" s="1" t="s">
        <v>27</v>
      </c>
      <c r="G81">
        <f t="shared" si="2"/>
        <v>0.800048828125</v>
      </c>
      <c r="H81">
        <f t="shared" si="2"/>
        <v>0</v>
      </c>
      <c r="I81" s="21">
        <f t="shared" si="3"/>
        <v>0.800048828125</v>
      </c>
    </row>
    <row r="82" spans="1:9" x14ac:dyDescent="0.3">
      <c r="A82" s="1">
        <v>33337</v>
      </c>
      <c r="B82" s="1" t="s">
        <v>29</v>
      </c>
      <c r="C82" s="1" t="s">
        <v>18</v>
      </c>
      <c r="D82" s="1">
        <v>622.40002441406205</v>
      </c>
      <c r="E82" s="1">
        <v>497.80001831054602</v>
      </c>
      <c r="F82" s="1" t="s">
        <v>27</v>
      </c>
      <c r="G82">
        <f t="shared" si="2"/>
        <v>2.3999633789059089</v>
      </c>
      <c r="H82">
        <f t="shared" si="2"/>
        <v>0</v>
      </c>
      <c r="I82" s="21">
        <f t="shared" si="3"/>
        <v>2.3999633789059089</v>
      </c>
    </row>
    <row r="83" spans="1:9" x14ac:dyDescent="0.3">
      <c r="A83" s="1">
        <v>33350</v>
      </c>
      <c r="B83" s="1" t="s">
        <v>29</v>
      </c>
      <c r="C83" s="1" t="s">
        <v>18</v>
      </c>
      <c r="D83" s="1">
        <v>620.79998779296795</v>
      </c>
      <c r="E83" s="1">
        <v>497.80001831054602</v>
      </c>
      <c r="F83" s="1" t="s">
        <v>27</v>
      </c>
      <c r="G83">
        <f t="shared" si="2"/>
        <v>1.6000366210940911</v>
      </c>
      <c r="H83">
        <f t="shared" si="2"/>
        <v>0</v>
      </c>
      <c r="I83" s="21">
        <f t="shared" si="3"/>
        <v>1.6000366210940911</v>
      </c>
    </row>
    <row r="84" spans="1:9" x14ac:dyDescent="0.3">
      <c r="A84" s="1">
        <v>33365</v>
      </c>
      <c r="B84" s="1" t="s">
        <v>29</v>
      </c>
      <c r="C84" s="1" t="s">
        <v>18</v>
      </c>
      <c r="D84" s="1">
        <v>616.79998779296795</v>
      </c>
      <c r="E84" s="1">
        <v>498.60006713867102</v>
      </c>
      <c r="F84" s="1" t="s">
        <v>27</v>
      </c>
      <c r="G84">
        <f t="shared" si="2"/>
        <v>4</v>
      </c>
      <c r="H84">
        <f t="shared" si="2"/>
        <v>0.800048828125</v>
      </c>
      <c r="I84" s="21">
        <f t="shared" si="3"/>
        <v>4.079225187138384</v>
      </c>
    </row>
    <row r="85" spans="1:9" x14ac:dyDescent="0.3">
      <c r="A85" s="1">
        <v>33385</v>
      </c>
      <c r="B85" s="1" t="s">
        <v>29</v>
      </c>
      <c r="C85" s="1" t="s">
        <v>18</v>
      </c>
      <c r="D85" s="1">
        <v>611.20001220703102</v>
      </c>
      <c r="E85" s="1">
        <v>498.60006713867102</v>
      </c>
      <c r="F85" s="1" t="s">
        <v>27</v>
      </c>
      <c r="G85">
        <f t="shared" si="2"/>
        <v>5.5999755859369316</v>
      </c>
      <c r="H85">
        <f t="shared" si="2"/>
        <v>0</v>
      </c>
      <c r="I85" s="21">
        <f t="shared" si="3"/>
        <v>5.5999755859369316</v>
      </c>
    </row>
    <row r="86" spans="1:9" x14ac:dyDescent="0.3">
      <c r="A86" s="1">
        <v>33401</v>
      </c>
      <c r="B86" s="1" t="s">
        <v>29</v>
      </c>
      <c r="C86" s="1" t="s">
        <v>18</v>
      </c>
      <c r="D86" s="1">
        <v>603.20001220703102</v>
      </c>
      <c r="E86" s="1">
        <v>498.60006713867102</v>
      </c>
      <c r="F86" s="1" t="s">
        <v>27</v>
      </c>
      <c r="G86">
        <f t="shared" si="2"/>
        <v>8</v>
      </c>
      <c r="H86">
        <f t="shared" si="2"/>
        <v>0</v>
      </c>
      <c r="I86" s="21">
        <f t="shared" si="3"/>
        <v>8</v>
      </c>
    </row>
    <row r="87" spans="1:9" x14ac:dyDescent="0.3">
      <c r="A87" s="1">
        <v>33419</v>
      </c>
      <c r="B87" s="1" t="s">
        <v>29</v>
      </c>
      <c r="C87" s="1" t="s">
        <v>18</v>
      </c>
      <c r="D87" s="1">
        <v>596</v>
      </c>
      <c r="E87" s="1">
        <v>497</v>
      </c>
      <c r="F87" s="1" t="s">
        <v>27</v>
      </c>
      <c r="G87">
        <f t="shared" si="2"/>
        <v>7.2000122070310226</v>
      </c>
      <c r="H87">
        <f t="shared" si="2"/>
        <v>1.6000671386710223</v>
      </c>
      <c r="I87" s="21">
        <f t="shared" si="3"/>
        <v>7.3756620468708167</v>
      </c>
    </row>
    <row r="88" spans="1:9" x14ac:dyDescent="0.3">
      <c r="A88" s="1">
        <v>33434</v>
      </c>
      <c r="B88" s="1" t="s">
        <v>29</v>
      </c>
      <c r="C88" s="1" t="s">
        <v>18</v>
      </c>
      <c r="D88" s="1">
        <v>592</v>
      </c>
      <c r="E88" s="1">
        <v>495.39999389648398</v>
      </c>
      <c r="F88" s="1" t="s">
        <v>27</v>
      </c>
      <c r="G88">
        <f t="shared" si="2"/>
        <v>4</v>
      </c>
      <c r="H88">
        <f t="shared" si="2"/>
        <v>1.6000061035160229</v>
      </c>
      <c r="I88" s="21">
        <f t="shared" si="3"/>
        <v>4.3081341125002739</v>
      </c>
    </row>
    <row r="89" spans="1:9" x14ac:dyDescent="0.3">
      <c r="A89" s="1">
        <v>33444</v>
      </c>
      <c r="B89" s="1" t="s">
        <v>29</v>
      </c>
      <c r="C89" s="1" t="s">
        <v>18</v>
      </c>
      <c r="D89" s="1">
        <v>587.20001220703102</v>
      </c>
      <c r="E89" s="1">
        <v>493.80001831054602</v>
      </c>
      <c r="F89" s="1" t="s">
        <v>27</v>
      </c>
      <c r="G89">
        <f t="shared" si="2"/>
        <v>4.7999877929689774</v>
      </c>
      <c r="H89">
        <f t="shared" si="2"/>
        <v>1.5999755859379547</v>
      </c>
      <c r="I89" s="21">
        <f t="shared" si="3"/>
        <v>5.0596249552954706</v>
      </c>
    </row>
    <row r="90" spans="1:9" x14ac:dyDescent="0.3">
      <c r="A90" s="1">
        <v>33465</v>
      </c>
      <c r="B90" s="1" t="s">
        <v>29</v>
      </c>
      <c r="C90" s="1" t="s">
        <v>18</v>
      </c>
      <c r="D90" s="1">
        <v>581.60003662109295</v>
      </c>
      <c r="E90" s="1">
        <v>490.60006713867102</v>
      </c>
      <c r="F90" s="1" t="s">
        <v>27</v>
      </c>
      <c r="G90">
        <f t="shared" si="2"/>
        <v>5.5999755859380684</v>
      </c>
      <c r="H90">
        <f t="shared" si="2"/>
        <v>3.199951171875</v>
      </c>
      <c r="I90" s="21">
        <f t="shared" si="3"/>
        <v>6.4497607758339841</v>
      </c>
    </row>
    <row r="91" spans="1:9" x14ac:dyDescent="0.3">
      <c r="A91" s="1">
        <v>33485</v>
      </c>
      <c r="B91" s="1" t="s">
        <v>29</v>
      </c>
      <c r="C91" s="1" t="s">
        <v>18</v>
      </c>
      <c r="D91" s="1">
        <v>575.20001220703102</v>
      </c>
      <c r="E91" s="1">
        <v>485.80001831054602</v>
      </c>
      <c r="F91" s="1" t="s">
        <v>27</v>
      </c>
      <c r="G91">
        <f t="shared" si="2"/>
        <v>6.4000244140619316</v>
      </c>
      <c r="H91">
        <f t="shared" si="2"/>
        <v>4.800048828125</v>
      </c>
      <c r="I91" s="21">
        <f t="shared" si="3"/>
        <v>8.0000488281617983</v>
      </c>
    </row>
    <row r="92" spans="1:9" x14ac:dyDescent="0.3">
      <c r="A92" s="1">
        <v>33500</v>
      </c>
      <c r="B92" s="1" t="s">
        <v>29</v>
      </c>
      <c r="C92" s="1" t="s">
        <v>18</v>
      </c>
      <c r="D92" s="1">
        <v>571.20001220703102</v>
      </c>
      <c r="E92" s="1">
        <v>483.39999389648398</v>
      </c>
      <c r="F92" s="1" t="s">
        <v>27</v>
      </c>
      <c r="G92">
        <f t="shared" si="2"/>
        <v>4</v>
      </c>
      <c r="H92">
        <f t="shared" si="2"/>
        <v>2.4000244140620453</v>
      </c>
      <c r="I92" s="21">
        <f t="shared" si="3"/>
        <v>4.6647740768545116</v>
      </c>
    </row>
    <row r="93" spans="1:9" x14ac:dyDescent="0.3">
      <c r="A93" s="1">
        <v>33515</v>
      </c>
      <c r="B93" s="1" t="s">
        <v>29</v>
      </c>
      <c r="C93" s="1" t="s">
        <v>18</v>
      </c>
      <c r="D93" s="1">
        <v>568</v>
      </c>
      <c r="E93" s="1">
        <v>481.80001831054602</v>
      </c>
      <c r="F93" s="1" t="s">
        <v>27</v>
      </c>
      <c r="G93">
        <f t="shared" si="2"/>
        <v>3.2000122070310226</v>
      </c>
      <c r="H93">
        <f t="shared" si="2"/>
        <v>1.5999755859379547</v>
      </c>
      <c r="I93" s="21">
        <f t="shared" si="3"/>
        <v>3.5777087641037886</v>
      </c>
    </row>
    <row r="94" spans="1:9" x14ac:dyDescent="0.3">
      <c r="A94" s="1">
        <v>33535</v>
      </c>
      <c r="B94" s="1" t="s">
        <v>29</v>
      </c>
      <c r="C94" s="1" t="s">
        <v>18</v>
      </c>
      <c r="D94" s="1">
        <v>565.60003662109295</v>
      </c>
      <c r="E94" s="1">
        <v>480.20001220703102</v>
      </c>
      <c r="F94" s="1" t="s">
        <v>27</v>
      </c>
      <c r="G94">
        <f t="shared" si="2"/>
        <v>2.3999633789070458</v>
      </c>
      <c r="H94">
        <f t="shared" si="2"/>
        <v>1.6000061035149997</v>
      </c>
      <c r="I94" s="21">
        <f t="shared" si="3"/>
        <v>2.8844139355127543</v>
      </c>
    </row>
    <row r="95" spans="1:9" x14ac:dyDescent="0.3">
      <c r="A95" s="1">
        <v>33552</v>
      </c>
      <c r="B95" s="1" t="s">
        <v>29</v>
      </c>
      <c r="C95" s="1" t="s">
        <v>18</v>
      </c>
      <c r="D95" s="1">
        <v>563.20001220703102</v>
      </c>
      <c r="E95" s="1">
        <v>480.20001220703102</v>
      </c>
      <c r="F95" s="1" t="s">
        <v>27</v>
      </c>
      <c r="G95">
        <f t="shared" si="2"/>
        <v>2.4000244140619316</v>
      </c>
      <c r="H95">
        <f t="shared" si="2"/>
        <v>0</v>
      </c>
      <c r="I95" s="21">
        <f t="shared" si="3"/>
        <v>2.4000244140619316</v>
      </c>
    </row>
    <row r="96" spans="1:9" x14ac:dyDescent="0.3">
      <c r="A96" s="1">
        <v>33569</v>
      </c>
      <c r="B96" s="1" t="s">
        <v>29</v>
      </c>
      <c r="C96" s="1" t="s">
        <v>18</v>
      </c>
      <c r="D96" s="1">
        <v>560.79998779296795</v>
      </c>
      <c r="E96" s="1">
        <v>480.20001220703102</v>
      </c>
      <c r="F96" s="1" t="s">
        <v>27</v>
      </c>
      <c r="G96">
        <f t="shared" si="2"/>
        <v>2.4000244140630684</v>
      </c>
      <c r="H96">
        <f t="shared" si="2"/>
        <v>0</v>
      </c>
      <c r="I96" s="21">
        <f t="shared" si="3"/>
        <v>2.4000244140630684</v>
      </c>
    </row>
    <row r="97" spans="1:9" x14ac:dyDescent="0.3">
      <c r="A97" s="1">
        <v>33580</v>
      </c>
      <c r="B97" s="1" t="s">
        <v>29</v>
      </c>
      <c r="C97" s="1" t="s">
        <v>18</v>
      </c>
      <c r="D97" s="1">
        <v>559.20001220703102</v>
      </c>
      <c r="E97" s="1">
        <v>480.20001220703102</v>
      </c>
      <c r="F97" s="1" t="s">
        <v>27</v>
      </c>
      <c r="G97">
        <f t="shared" si="2"/>
        <v>1.5999755859369316</v>
      </c>
      <c r="H97">
        <f t="shared" si="2"/>
        <v>0</v>
      </c>
      <c r="I97" s="21">
        <f t="shared" si="3"/>
        <v>1.5999755859369316</v>
      </c>
    </row>
    <row r="98" spans="1:9" x14ac:dyDescent="0.3">
      <c r="A98" s="1">
        <v>33600</v>
      </c>
      <c r="B98" s="1" t="s">
        <v>29</v>
      </c>
      <c r="C98" s="1" t="s">
        <v>18</v>
      </c>
      <c r="D98" s="1">
        <v>556.79998779296795</v>
      </c>
      <c r="E98" s="1">
        <v>480.20001220703102</v>
      </c>
      <c r="F98" s="1" t="s">
        <v>27</v>
      </c>
      <c r="G98">
        <f t="shared" si="2"/>
        <v>2.4000244140630684</v>
      </c>
      <c r="H98">
        <f t="shared" si="2"/>
        <v>0</v>
      </c>
      <c r="I98" s="21">
        <f t="shared" si="3"/>
        <v>2.4000244140630684</v>
      </c>
    </row>
    <row r="99" spans="1:9" x14ac:dyDescent="0.3">
      <c r="A99" s="1">
        <v>33614</v>
      </c>
      <c r="B99" s="1" t="s">
        <v>29</v>
      </c>
      <c r="C99" s="1" t="s">
        <v>18</v>
      </c>
      <c r="D99" s="1">
        <v>554.40002441406205</v>
      </c>
      <c r="E99" s="1">
        <v>480.20001220703102</v>
      </c>
      <c r="F99" s="1" t="s">
        <v>27</v>
      </c>
      <c r="G99">
        <f t="shared" si="2"/>
        <v>2.3999633789059089</v>
      </c>
      <c r="H99">
        <f t="shared" si="2"/>
        <v>0</v>
      </c>
      <c r="I99" s="21">
        <f t="shared" si="3"/>
        <v>2.3999633789059089</v>
      </c>
    </row>
    <row r="100" spans="1:9" x14ac:dyDescent="0.3">
      <c r="A100" s="1">
        <v>33635</v>
      </c>
      <c r="B100" s="1" t="s">
        <v>29</v>
      </c>
      <c r="C100" s="1" t="s">
        <v>18</v>
      </c>
      <c r="D100" s="1">
        <v>552</v>
      </c>
      <c r="E100" s="1">
        <v>480.20001220703102</v>
      </c>
      <c r="F100" s="1" t="s">
        <v>27</v>
      </c>
      <c r="G100">
        <f t="shared" si="2"/>
        <v>2.4000244140620453</v>
      </c>
      <c r="H100">
        <f t="shared" si="2"/>
        <v>0</v>
      </c>
      <c r="I100" s="21">
        <f t="shared" si="3"/>
        <v>2.4000244140620453</v>
      </c>
    </row>
    <row r="101" spans="1:9" x14ac:dyDescent="0.3">
      <c r="A101" s="1">
        <v>33650</v>
      </c>
      <c r="B101" s="1" t="s">
        <v>29</v>
      </c>
      <c r="C101" s="1" t="s">
        <v>18</v>
      </c>
      <c r="D101" s="1">
        <v>550.40002441406205</v>
      </c>
      <c r="E101" s="1">
        <v>480.20001220703102</v>
      </c>
      <c r="F101" s="1" t="s">
        <v>27</v>
      </c>
      <c r="G101">
        <f t="shared" si="2"/>
        <v>1.5999755859379547</v>
      </c>
      <c r="H101">
        <f t="shared" si="2"/>
        <v>0</v>
      </c>
      <c r="I101" s="21">
        <f t="shared" si="3"/>
        <v>1.5999755859379547</v>
      </c>
    </row>
    <row r="102" spans="1:9" x14ac:dyDescent="0.3">
      <c r="A102" s="1">
        <v>33670</v>
      </c>
      <c r="B102" s="1" t="s">
        <v>29</v>
      </c>
      <c r="C102" s="1" t="s">
        <v>18</v>
      </c>
      <c r="D102" s="1">
        <v>548</v>
      </c>
      <c r="E102" s="1">
        <v>480.20001220703102</v>
      </c>
      <c r="F102" s="1" t="s">
        <v>27</v>
      </c>
      <c r="G102">
        <f t="shared" si="2"/>
        <v>2.4000244140620453</v>
      </c>
      <c r="H102">
        <f t="shared" si="2"/>
        <v>0</v>
      </c>
      <c r="I102" s="21">
        <f t="shared" si="3"/>
        <v>2.4000244140620453</v>
      </c>
    </row>
    <row r="103" spans="1:9" x14ac:dyDescent="0.3">
      <c r="A103" s="1">
        <v>33686</v>
      </c>
      <c r="B103" s="1" t="s">
        <v>29</v>
      </c>
      <c r="C103" s="1" t="s">
        <v>18</v>
      </c>
      <c r="D103" s="1">
        <v>546.40002441406205</v>
      </c>
      <c r="E103" s="1">
        <v>480.20001220703102</v>
      </c>
      <c r="F103" s="1" t="s">
        <v>27</v>
      </c>
      <c r="G103">
        <f t="shared" si="2"/>
        <v>1.5999755859379547</v>
      </c>
      <c r="H103">
        <f t="shared" si="2"/>
        <v>0</v>
      </c>
      <c r="I103" s="21">
        <f t="shared" si="3"/>
        <v>1.5999755859379547</v>
      </c>
    </row>
    <row r="104" spans="1:9" x14ac:dyDescent="0.3">
      <c r="A104" s="1">
        <v>33695</v>
      </c>
      <c r="B104" s="1" t="s">
        <v>29</v>
      </c>
      <c r="C104" s="1" t="s">
        <v>18</v>
      </c>
      <c r="D104" s="1">
        <v>544.79998779296795</v>
      </c>
      <c r="E104" s="1">
        <v>480.20001220703102</v>
      </c>
      <c r="F104" s="1" t="s">
        <v>27</v>
      </c>
      <c r="G104">
        <f t="shared" si="2"/>
        <v>1.6000366210940911</v>
      </c>
      <c r="H104">
        <f t="shared" si="2"/>
        <v>0</v>
      </c>
      <c r="I104" s="21">
        <f t="shared" si="3"/>
        <v>1.6000366210940911</v>
      </c>
    </row>
    <row r="105" spans="1:9" x14ac:dyDescent="0.3">
      <c r="A105" s="1">
        <v>33714</v>
      </c>
      <c r="B105" s="1" t="s">
        <v>29</v>
      </c>
      <c r="C105" s="1" t="s">
        <v>18</v>
      </c>
      <c r="D105" s="1">
        <v>542.40002441406205</v>
      </c>
      <c r="E105" s="1">
        <v>480.20001220703102</v>
      </c>
      <c r="F105" s="1" t="s">
        <v>27</v>
      </c>
      <c r="G105">
        <f t="shared" si="2"/>
        <v>2.3999633789059089</v>
      </c>
      <c r="H105">
        <f t="shared" si="2"/>
        <v>0</v>
      </c>
      <c r="I105" s="21">
        <f t="shared" si="3"/>
        <v>2.3999633789059089</v>
      </c>
    </row>
    <row r="106" spans="1:9" x14ac:dyDescent="0.3">
      <c r="A106" s="1">
        <v>33735</v>
      </c>
      <c r="B106" s="1" t="s">
        <v>29</v>
      </c>
      <c r="C106" s="1" t="s">
        <v>18</v>
      </c>
      <c r="D106" s="1">
        <v>540</v>
      </c>
      <c r="E106" s="1">
        <v>480.20001220703102</v>
      </c>
      <c r="F106" s="1" t="s">
        <v>27</v>
      </c>
      <c r="G106">
        <f t="shared" si="2"/>
        <v>2.4000244140620453</v>
      </c>
      <c r="H106">
        <f t="shared" si="2"/>
        <v>0</v>
      </c>
      <c r="I106" s="21">
        <f t="shared" si="3"/>
        <v>2.4000244140620453</v>
      </c>
    </row>
    <row r="107" spans="1:9" x14ac:dyDescent="0.3">
      <c r="A107" s="1">
        <v>33749</v>
      </c>
      <c r="B107" s="1" t="s">
        <v>29</v>
      </c>
      <c r="C107" s="1" t="s">
        <v>18</v>
      </c>
      <c r="D107" s="1">
        <v>538.40002441406205</v>
      </c>
      <c r="E107" s="1">
        <v>480.20001220703102</v>
      </c>
      <c r="F107" s="1" t="s">
        <v>27</v>
      </c>
      <c r="G107">
        <f t="shared" si="2"/>
        <v>1.5999755859379547</v>
      </c>
      <c r="H107">
        <f t="shared" si="2"/>
        <v>0</v>
      </c>
      <c r="I107" s="21">
        <f t="shared" si="3"/>
        <v>1.5999755859379547</v>
      </c>
    </row>
    <row r="108" spans="1:9" x14ac:dyDescent="0.3">
      <c r="A108" s="1">
        <v>33770</v>
      </c>
      <c r="B108" s="1" t="s">
        <v>29</v>
      </c>
      <c r="C108" s="1" t="s">
        <v>18</v>
      </c>
      <c r="D108" s="1">
        <v>536</v>
      </c>
      <c r="E108" s="1">
        <v>480.20001220703102</v>
      </c>
      <c r="F108" s="1" t="s">
        <v>27</v>
      </c>
      <c r="G108">
        <f t="shared" si="2"/>
        <v>2.4000244140620453</v>
      </c>
      <c r="H108">
        <f t="shared" si="2"/>
        <v>0</v>
      </c>
      <c r="I108" s="21">
        <f t="shared" si="3"/>
        <v>2.4000244140620453</v>
      </c>
    </row>
    <row r="109" spans="1:9" x14ac:dyDescent="0.3">
      <c r="A109" s="1">
        <v>33785</v>
      </c>
      <c r="B109" s="1" t="s">
        <v>29</v>
      </c>
      <c r="C109" s="1" t="s">
        <v>18</v>
      </c>
      <c r="D109" s="1">
        <v>533.60003662109295</v>
      </c>
      <c r="E109" s="1">
        <v>480.20001220703102</v>
      </c>
      <c r="F109" s="1" t="s">
        <v>27</v>
      </c>
      <c r="G109">
        <f t="shared" si="2"/>
        <v>2.3999633789070458</v>
      </c>
      <c r="H109">
        <f t="shared" si="2"/>
        <v>0</v>
      </c>
      <c r="I109" s="21">
        <f t="shared" si="3"/>
        <v>2.3999633789070458</v>
      </c>
    </row>
    <row r="110" spans="1:9" x14ac:dyDescent="0.3">
      <c r="A110" s="1">
        <v>33803</v>
      </c>
      <c r="B110" s="1" t="s">
        <v>29</v>
      </c>
      <c r="C110" s="1" t="s">
        <v>18</v>
      </c>
      <c r="D110" s="1">
        <v>532</v>
      </c>
      <c r="E110" s="1">
        <v>480.20001220703102</v>
      </c>
      <c r="F110" s="1" t="s">
        <v>27</v>
      </c>
      <c r="G110">
        <f t="shared" si="2"/>
        <v>1.6000366210929542</v>
      </c>
      <c r="H110">
        <f t="shared" si="2"/>
        <v>0</v>
      </c>
      <c r="I110" s="21">
        <f t="shared" si="3"/>
        <v>1.6000366210929542</v>
      </c>
    </row>
    <row r="111" spans="1:9" x14ac:dyDescent="0.3">
      <c r="A111" s="1">
        <v>33815</v>
      </c>
      <c r="B111" s="1" t="s">
        <v>29</v>
      </c>
      <c r="C111" s="1" t="s">
        <v>18</v>
      </c>
      <c r="D111" s="1">
        <v>530.40002441406205</v>
      </c>
      <c r="E111" s="1">
        <v>480.20001220703102</v>
      </c>
      <c r="F111" s="1" t="s">
        <v>27</v>
      </c>
      <c r="G111">
        <f t="shared" si="2"/>
        <v>1.5999755859379547</v>
      </c>
      <c r="H111">
        <f t="shared" si="2"/>
        <v>0</v>
      </c>
      <c r="I111" s="21">
        <f t="shared" si="3"/>
        <v>1.5999755859379547</v>
      </c>
    </row>
    <row r="112" spans="1:9" x14ac:dyDescent="0.3">
      <c r="A112" s="1">
        <v>33832</v>
      </c>
      <c r="B112" s="1" t="s">
        <v>29</v>
      </c>
      <c r="C112" s="1" t="s">
        <v>18</v>
      </c>
      <c r="D112" s="1">
        <v>528</v>
      </c>
      <c r="E112" s="1">
        <v>480.20001220703102</v>
      </c>
      <c r="F112" s="1" t="s">
        <v>27</v>
      </c>
      <c r="G112">
        <f t="shared" si="2"/>
        <v>2.4000244140620453</v>
      </c>
      <c r="H112">
        <f t="shared" si="2"/>
        <v>0</v>
      </c>
      <c r="I112" s="21">
        <f t="shared" si="3"/>
        <v>2.4000244140620453</v>
      </c>
    </row>
    <row r="113" spans="1:9" x14ac:dyDescent="0.3">
      <c r="A113" s="1">
        <v>33851</v>
      </c>
      <c r="B113" s="1" t="s">
        <v>29</v>
      </c>
      <c r="C113" s="1" t="s">
        <v>18</v>
      </c>
      <c r="D113" s="1">
        <v>525.60003662109295</v>
      </c>
      <c r="E113" s="1">
        <v>480.20001220703102</v>
      </c>
      <c r="F113" s="1" t="s">
        <v>27</v>
      </c>
      <c r="G113">
        <f t="shared" si="2"/>
        <v>2.3999633789070458</v>
      </c>
      <c r="H113">
        <f t="shared" si="2"/>
        <v>0</v>
      </c>
      <c r="I113" s="21">
        <f t="shared" si="3"/>
        <v>2.3999633789070458</v>
      </c>
    </row>
    <row r="114" spans="1:9" x14ac:dyDescent="0.3">
      <c r="A114" s="1">
        <v>33870</v>
      </c>
      <c r="B114" s="1" t="s">
        <v>29</v>
      </c>
      <c r="C114" s="1" t="s">
        <v>18</v>
      </c>
      <c r="D114" s="1">
        <v>524</v>
      </c>
      <c r="E114" s="1">
        <v>480.20001220703102</v>
      </c>
      <c r="F114" s="1" t="s">
        <v>27</v>
      </c>
      <c r="G114">
        <f t="shared" si="2"/>
        <v>1.6000366210929542</v>
      </c>
      <c r="H114">
        <f t="shared" si="2"/>
        <v>0</v>
      </c>
      <c r="I114" s="21">
        <f t="shared" si="3"/>
        <v>1.6000366210929542</v>
      </c>
    </row>
    <row r="115" spans="1:9" x14ac:dyDescent="0.3">
      <c r="A115" s="1">
        <v>33875</v>
      </c>
      <c r="B115" s="17" t="s">
        <v>30</v>
      </c>
      <c r="C115" s="1" t="s">
        <v>18</v>
      </c>
      <c r="D115" s="1">
        <v>524</v>
      </c>
      <c r="E115" s="1">
        <v>480.20001220703102</v>
      </c>
      <c r="F115" s="1" t="s">
        <v>27</v>
      </c>
      <c r="G115">
        <f t="shared" si="2"/>
        <v>0</v>
      </c>
      <c r="H115">
        <f t="shared" si="2"/>
        <v>0</v>
      </c>
      <c r="I115" s="21">
        <f t="shared" si="3"/>
        <v>0</v>
      </c>
    </row>
    <row r="116" spans="1:9" x14ac:dyDescent="0.3">
      <c r="A116" s="1">
        <v>35678</v>
      </c>
      <c r="B116" s="1" t="s">
        <v>28</v>
      </c>
      <c r="C116" s="1" t="s">
        <v>18</v>
      </c>
      <c r="D116" s="1">
        <v>1155.20007324218</v>
      </c>
      <c r="E116" s="1">
        <v>613.79998779296795</v>
      </c>
      <c r="F116" s="1" t="s">
        <v>27</v>
      </c>
      <c r="G116">
        <f t="shared" si="2"/>
        <v>631.20007324218</v>
      </c>
      <c r="H116">
        <f t="shared" si="2"/>
        <v>133.59997558593693</v>
      </c>
      <c r="I116" s="21">
        <f t="shared" si="3"/>
        <v>645.18407136064377</v>
      </c>
    </row>
    <row r="117" spans="1:9" x14ac:dyDescent="0.3">
      <c r="A117" s="1">
        <v>35829</v>
      </c>
      <c r="B117" s="1" t="s">
        <v>29</v>
      </c>
      <c r="C117" s="1" t="s">
        <v>18</v>
      </c>
      <c r="D117" s="1">
        <v>1151.20007324218</v>
      </c>
      <c r="E117" s="1">
        <v>615.40002441406205</v>
      </c>
      <c r="F117" s="1" t="s">
        <v>27</v>
      </c>
      <c r="G117">
        <f t="shared" si="2"/>
        <v>4</v>
      </c>
      <c r="H117">
        <f t="shared" si="2"/>
        <v>1.6000366210940911</v>
      </c>
      <c r="I117" s="21">
        <f t="shared" si="3"/>
        <v>4.3081454465746853</v>
      </c>
    </row>
    <row r="118" spans="1:9" x14ac:dyDescent="0.3">
      <c r="A118" s="1">
        <v>35831</v>
      </c>
      <c r="B118" s="1" t="s">
        <v>29</v>
      </c>
      <c r="C118" s="1" t="s">
        <v>18</v>
      </c>
      <c r="D118" s="1">
        <v>1148</v>
      </c>
      <c r="E118" s="1">
        <v>615.40002441406205</v>
      </c>
      <c r="F118" s="1" t="s">
        <v>27</v>
      </c>
      <c r="G118">
        <f t="shared" si="2"/>
        <v>3.2000732421799967</v>
      </c>
      <c r="H118">
        <f t="shared" si="2"/>
        <v>0</v>
      </c>
      <c r="I118" s="21">
        <f t="shared" si="3"/>
        <v>3.2000732421799967</v>
      </c>
    </row>
    <row r="119" spans="1:9" x14ac:dyDescent="0.3">
      <c r="A119" s="1">
        <v>35848</v>
      </c>
      <c r="B119" s="1" t="s">
        <v>29</v>
      </c>
      <c r="C119" s="1" t="s">
        <v>18</v>
      </c>
      <c r="D119" s="1">
        <v>1122.40002441406</v>
      </c>
      <c r="E119" s="1">
        <v>624.20001220703102</v>
      </c>
      <c r="F119" s="1" t="s">
        <v>27</v>
      </c>
      <c r="G119">
        <f t="shared" si="2"/>
        <v>25.599975585940001</v>
      </c>
      <c r="H119">
        <f t="shared" si="2"/>
        <v>8.7999877929689774</v>
      </c>
      <c r="I119" s="21">
        <f t="shared" si="3"/>
        <v>27.070251848793852</v>
      </c>
    </row>
    <row r="120" spans="1:9" x14ac:dyDescent="0.3">
      <c r="A120" s="1">
        <v>35866</v>
      </c>
      <c r="B120" s="1" t="s">
        <v>29</v>
      </c>
      <c r="C120" s="1" t="s">
        <v>18</v>
      </c>
      <c r="D120" s="1">
        <v>1082.40002441406</v>
      </c>
      <c r="E120" s="1">
        <v>632.20001220703102</v>
      </c>
      <c r="F120" s="1" t="s">
        <v>27</v>
      </c>
      <c r="G120">
        <f t="shared" ref="G120:H156" si="4">ABS(D120-D119)</f>
        <v>40</v>
      </c>
      <c r="H120">
        <f t="shared" si="4"/>
        <v>8</v>
      </c>
      <c r="I120" s="21">
        <f t="shared" si="3"/>
        <v>40.792156108742276</v>
      </c>
    </row>
    <row r="121" spans="1:9" x14ac:dyDescent="0.3">
      <c r="A121" s="1">
        <v>35882</v>
      </c>
      <c r="B121" s="1" t="s">
        <v>29</v>
      </c>
      <c r="C121" s="1" t="s">
        <v>18</v>
      </c>
      <c r="D121" s="1">
        <v>1035.20007324218</v>
      </c>
      <c r="E121" s="1">
        <v>636.20001220703102</v>
      </c>
      <c r="F121" s="1" t="s">
        <v>27</v>
      </c>
      <c r="G121">
        <f t="shared" si="4"/>
        <v>47.199951171880002</v>
      </c>
      <c r="H121">
        <f t="shared" si="4"/>
        <v>4</v>
      </c>
      <c r="I121" s="21">
        <f t="shared" si="3"/>
        <v>47.369139644159212</v>
      </c>
    </row>
    <row r="122" spans="1:9" x14ac:dyDescent="0.3">
      <c r="A122" s="1">
        <v>35901</v>
      </c>
      <c r="B122" s="1" t="s">
        <v>29</v>
      </c>
      <c r="C122" s="1" t="s">
        <v>18</v>
      </c>
      <c r="D122" s="1">
        <v>963.20001220703102</v>
      </c>
      <c r="E122" s="1">
        <v>637.79998779296795</v>
      </c>
      <c r="F122" s="1" t="s">
        <v>27</v>
      </c>
      <c r="G122">
        <f t="shared" si="4"/>
        <v>72.000061035148974</v>
      </c>
      <c r="H122">
        <f t="shared" si="4"/>
        <v>1.5999755859369316</v>
      </c>
      <c r="I122" s="21">
        <f t="shared" si="3"/>
        <v>72.017836061220081</v>
      </c>
    </row>
    <row r="123" spans="1:9" x14ac:dyDescent="0.3">
      <c r="A123" s="1">
        <v>35918</v>
      </c>
      <c r="B123" s="1" t="s">
        <v>29</v>
      </c>
      <c r="C123" s="1" t="s">
        <v>18</v>
      </c>
      <c r="D123" s="1">
        <v>903.20001220703102</v>
      </c>
      <c r="E123" s="1">
        <v>636.20001220703102</v>
      </c>
      <c r="F123" s="1" t="s">
        <v>27</v>
      </c>
      <c r="G123">
        <f t="shared" si="4"/>
        <v>60</v>
      </c>
      <c r="H123">
        <f t="shared" si="4"/>
        <v>1.5999755859369316</v>
      </c>
      <c r="I123" s="21">
        <f t="shared" si="3"/>
        <v>60.021328891283254</v>
      </c>
    </row>
    <row r="124" spans="1:9" x14ac:dyDescent="0.3">
      <c r="A124" s="1">
        <v>35936</v>
      </c>
      <c r="B124" s="1" t="s">
        <v>29</v>
      </c>
      <c r="C124" s="1" t="s">
        <v>18</v>
      </c>
      <c r="D124" s="1">
        <v>825.60003662109295</v>
      </c>
      <c r="E124" s="1">
        <v>629</v>
      </c>
      <c r="F124" s="1" t="s">
        <v>27</v>
      </c>
      <c r="G124">
        <f t="shared" si="4"/>
        <v>77.599975585938068</v>
      </c>
      <c r="H124">
        <f t="shared" si="4"/>
        <v>7.2000122070310226</v>
      </c>
      <c r="I124" s="21">
        <f t="shared" si="3"/>
        <v>77.933281637048879</v>
      </c>
    </row>
    <row r="125" spans="1:9" x14ac:dyDescent="0.3">
      <c r="A125" s="1">
        <v>35953</v>
      </c>
      <c r="B125" s="1" t="s">
        <v>29</v>
      </c>
      <c r="C125" s="1" t="s">
        <v>18</v>
      </c>
      <c r="D125" s="1">
        <v>774.40002441406205</v>
      </c>
      <c r="E125" s="1">
        <v>625</v>
      </c>
      <c r="F125" s="1" t="s">
        <v>27</v>
      </c>
      <c r="G125">
        <f t="shared" si="4"/>
        <v>51.200012207030909</v>
      </c>
      <c r="H125">
        <f t="shared" si="4"/>
        <v>4</v>
      </c>
      <c r="I125" s="21">
        <f t="shared" si="3"/>
        <v>51.356024476200588</v>
      </c>
    </row>
    <row r="126" spans="1:9" x14ac:dyDescent="0.3">
      <c r="A126" s="1">
        <v>35966</v>
      </c>
      <c r="B126" s="1" t="s">
        <v>29</v>
      </c>
      <c r="C126" s="1" t="s">
        <v>18</v>
      </c>
      <c r="D126" s="1">
        <v>736</v>
      </c>
      <c r="E126" s="1">
        <v>622.60003662109295</v>
      </c>
      <c r="F126" s="1" t="s">
        <v>27</v>
      </c>
      <c r="G126">
        <f t="shared" si="4"/>
        <v>38.400024414062045</v>
      </c>
      <c r="H126">
        <f t="shared" si="4"/>
        <v>2.3999633789070458</v>
      </c>
      <c r="I126" s="21">
        <f t="shared" si="3"/>
        <v>38.474948982690748</v>
      </c>
    </row>
    <row r="127" spans="1:9" x14ac:dyDescent="0.3">
      <c r="A127" s="1">
        <v>35982</v>
      </c>
      <c r="B127" s="1" t="s">
        <v>29</v>
      </c>
      <c r="C127" s="1" t="s">
        <v>18</v>
      </c>
      <c r="D127" s="1">
        <v>689.60003662109295</v>
      </c>
      <c r="E127" s="1">
        <v>620.20001220703102</v>
      </c>
      <c r="F127" s="1" t="s">
        <v>27</v>
      </c>
      <c r="G127">
        <f t="shared" si="4"/>
        <v>46.399963378907046</v>
      </c>
      <c r="H127">
        <f t="shared" si="4"/>
        <v>2.4000244140619316</v>
      </c>
      <c r="I127" s="21">
        <f t="shared" si="3"/>
        <v>46.461992195255768</v>
      </c>
    </row>
    <row r="128" spans="1:9" x14ac:dyDescent="0.3">
      <c r="A128" s="1">
        <v>36001</v>
      </c>
      <c r="B128" s="1" t="s">
        <v>29</v>
      </c>
      <c r="C128" s="1" t="s">
        <v>18</v>
      </c>
      <c r="D128" s="1">
        <v>654.40002441406205</v>
      </c>
      <c r="E128" s="1">
        <v>621.79998779296795</v>
      </c>
      <c r="F128" s="1" t="s">
        <v>27</v>
      </c>
      <c r="G128">
        <f t="shared" si="4"/>
        <v>35.200012207030909</v>
      </c>
      <c r="H128">
        <f t="shared" si="4"/>
        <v>1.5999755859369316</v>
      </c>
      <c r="I128" s="21">
        <f t="shared" si="3"/>
        <v>35.236355958735565</v>
      </c>
    </row>
    <row r="129" spans="1:9" x14ac:dyDescent="0.3">
      <c r="A129" s="1">
        <v>36017</v>
      </c>
      <c r="B129" s="1" t="s">
        <v>29</v>
      </c>
      <c r="C129" s="1" t="s">
        <v>18</v>
      </c>
      <c r="D129" s="1">
        <v>631.20001220703102</v>
      </c>
      <c r="E129" s="1">
        <v>624.20001220703102</v>
      </c>
      <c r="F129" s="1" t="s">
        <v>27</v>
      </c>
      <c r="G129">
        <f t="shared" si="4"/>
        <v>23.200012207031023</v>
      </c>
      <c r="H129">
        <f t="shared" si="4"/>
        <v>2.4000244140630684</v>
      </c>
      <c r="I129" s="21">
        <f t="shared" si="3"/>
        <v>23.323822233812518</v>
      </c>
    </row>
    <row r="130" spans="1:9" x14ac:dyDescent="0.3">
      <c r="A130" s="1">
        <v>36036</v>
      </c>
      <c r="B130" s="1" t="s">
        <v>29</v>
      </c>
      <c r="C130" s="1" t="s">
        <v>18</v>
      </c>
      <c r="D130" s="1">
        <v>616.79998779296795</v>
      </c>
      <c r="E130" s="1">
        <v>625</v>
      </c>
      <c r="F130" s="1" t="s">
        <v>27</v>
      </c>
      <c r="G130">
        <f t="shared" si="4"/>
        <v>14.400024414063068</v>
      </c>
      <c r="H130">
        <f t="shared" si="4"/>
        <v>0.79998779296897737</v>
      </c>
      <c r="I130" s="21">
        <f t="shared" si="3"/>
        <v>14.4222288012121</v>
      </c>
    </row>
    <row r="131" spans="1:9" x14ac:dyDescent="0.3">
      <c r="A131" s="1">
        <v>36052</v>
      </c>
      <c r="B131" s="1" t="s">
        <v>29</v>
      </c>
      <c r="C131" s="1" t="s">
        <v>18</v>
      </c>
      <c r="D131" s="1">
        <v>609.60003662109295</v>
      </c>
      <c r="E131" s="1">
        <v>625</v>
      </c>
      <c r="F131" s="1" t="s">
        <v>27</v>
      </c>
      <c r="G131">
        <f t="shared" si="4"/>
        <v>7.199951171875</v>
      </c>
      <c r="H131">
        <f t="shared" si="4"/>
        <v>0</v>
      </c>
      <c r="I131" s="21">
        <f t="shared" si="3"/>
        <v>7.199951171875</v>
      </c>
    </row>
    <row r="132" spans="1:9" x14ac:dyDescent="0.3">
      <c r="A132" s="1">
        <v>36061</v>
      </c>
      <c r="B132" s="1" t="s">
        <v>29</v>
      </c>
      <c r="C132" s="1" t="s">
        <v>18</v>
      </c>
      <c r="D132" s="1">
        <v>605.60003662109295</v>
      </c>
      <c r="E132" s="1">
        <v>625</v>
      </c>
      <c r="F132" s="1" t="s">
        <v>27</v>
      </c>
      <c r="G132">
        <f t="shared" si="4"/>
        <v>4</v>
      </c>
      <c r="H132">
        <f t="shared" si="4"/>
        <v>0</v>
      </c>
      <c r="I132" s="21">
        <f t="shared" ref="I132:I156" si="5">SQRT(G132^2+H132^2)</f>
        <v>4</v>
      </c>
    </row>
    <row r="133" spans="1:9" x14ac:dyDescent="0.3">
      <c r="A133" s="1">
        <v>36081</v>
      </c>
      <c r="B133" s="1" t="s">
        <v>29</v>
      </c>
      <c r="C133" s="1" t="s">
        <v>18</v>
      </c>
      <c r="D133" s="1">
        <v>600</v>
      </c>
      <c r="E133" s="1">
        <v>624.20001220703102</v>
      </c>
      <c r="F133" s="1" t="s">
        <v>27</v>
      </c>
      <c r="G133">
        <f t="shared" si="4"/>
        <v>5.6000366210929542</v>
      </c>
      <c r="H133">
        <f t="shared" si="4"/>
        <v>0.79998779296897737</v>
      </c>
      <c r="I133" s="21">
        <f t="shared" si="5"/>
        <v>5.6568887762162667</v>
      </c>
    </row>
    <row r="134" spans="1:9" x14ac:dyDescent="0.3">
      <c r="A134" s="1">
        <v>36097</v>
      </c>
      <c r="B134" s="1" t="s">
        <v>29</v>
      </c>
      <c r="C134" s="1" t="s">
        <v>18</v>
      </c>
      <c r="D134" s="1">
        <v>596</v>
      </c>
      <c r="E134" s="1">
        <v>624.20001220703102</v>
      </c>
      <c r="F134" s="1" t="s">
        <v>27</v>
      </c>
      <c r="G134">
        <f t="shared" si="4"/>
        <v>4</v>
      </c>
      <c r="H134">
        <f t="shared" si="4"/>
        <v>0</v>
      </c>
      <c r="I134" s="21">
        <f t="shared" si="5"/>
        <v>4</v>
      </c>
    </row>
    <row r="135" spans="1:9" x14ac:dyDescent="0.3">
      <c r="A135" s="1">
        <v>36116</v>
      </c>
      <c r="B135" s="1" t="s">
        <v>29</v>
      </c>
      <c r="C135" s="1" t="s">
        <v>18</v>
      </c>
      <c r="D135" s="1">
        <v>591.20001220703102</v>
      </c>
      <c r="E135" s="1">
        <v>623.40002441406205</v>
      </c>
      <c r="F135" s="1" t="s">
        <v>27</v>
      </c>
      <c r="G135">
        <f t="shared" si="4"/>
        <v>4.7999877929689774</v>
      </c>
      <c r="H135">
        <f t="shared" si="4"/>
        <v>0.79998779296897737</v>
      </c>
      <c r="I135" s="21">
        <f t="shared" si="5"/>
        <v>4.8661959764841534</v>
      </c>
    </row>
    <row r="136" spans="1:9" x14ac:dyDescent="0.3">
      <c r="A136" s="1">
        <v>36133</v>
      </c>
      <c r="B136" s="1" t="s">
        <v>29</v>
      </c>
      <c r="C136" s="1" t="s">
        <v>18</v>
      </c>
      <c r="D136" s="1">
        <v>587.20001220703102</v>
      </c>
      <c r="E136" s="1">
        <v>622.60003662109295</v>
      </c>
      <c r="F136" s="1" t="s">
        <v>27</v>
      </c>
      <c r="G136">
        <f t="shared" si="4"/>
        <v>4</v>
      </c>
      <c r="H136">
        <f t="shared" si="4"/>
        <v>0.79998779296909106</v>
      </c>
      <c r="I136" s="21">
        <f t="shared" si="5"/>
        <v>4.0792132168960666</v>
      </c>
    </row>
    <row r="137" spans="1:9" x14ac:dyDescent="0.3">
      <c r="A137" s="1">
        <v>36152</v>
      </c>
      <c r="B137" s="1" t="s">
        <v>29</v>
      </c>
      <c r="C137" s="1" t="s">
        <v>18</v>
      </c>
      <c r="D137" s="1">
        <v>578.40002441406205</v>
      </c>
      <c r="E137" s="1">
        <v>622.60003662109295</v>
      </c>
      <c r="F137" s="1" t="s">
        <v>27</v>
      </c>
      <c r="G137">
        <f t="shared" si="4"/>
        <v>8.7999877929689774</v>
      </c>
      <c r="H137">
        <f t="shared" si="4"/>
        <v>0</v>
      </c>
      <c r="I137" s="21">
        <f t="shared" si="5"/>
        <v>8.7999877929689774</v>
      </c>
    </row>
    <row r="138" spans="1:9" x14ac:dyDescent="0.3">
      <c r="A138" s="1">
        <v>36169</v>
      </c>
      <c r="B138" s="1" t="s">
        <v>29</v>
      </c>
      <c r="C138" s="1" t="s">
        <v>18</v>
      </c>
      <c r="D138" s="1">
        <v>568.79998779296795</v>
      </c>
      <c r="E138" s="1">
        <v>623.40002441406205</v>
      </c>
      <c r="F138" s="1" t="s">
        <v>27</v>
      </c>
      <c r="G138">
        <f t="shared" si="4"/>
        <v>9.6000366210940911</v>
      </c>
      <c r="H138">
        <f t="shared" si="4"/>
        <v>0.79998779296909106</v>
      </c>
      <c r="I138" s="21">
        <f t="shared" si="5"/>
        <v>9.633311143903077</v>
      </c>
    </row>
    <row r="139" spans="1:9" x14ac:dyDescent="0.3">
      <c r="A139" s="1">
        <v>36186</v>
      </c>
      <c r="B139" s="1" t="s">
        <v>29</v>
      </c>
      <c r="C139" s="1" t="s">
        <v>18</v>
      </c>
      <c r="D139" s="1">
        <v>557.60003662109295</v>
      </c>
      <c r="E139" s="1">
        <v>624.20001220703102</v>
      </c>
      <c r="F139" s="1" t="s">
        <v>27</v>
      </c>
      <c r="G139">
        <f t="shared" si="4"/>
        <v>11.199951171875</v>
      </c>
      <c r="H139">
        <f t="shared" si="4"/>
        <v>0.79998779296897737</v>
      </c>
      <c r="I139" s="21">
        <f t="shared" si="5"/>
        <v>11.228485504344901</v>
      </c>
    </row>
    <row r="140" spans="1:9" x14ac:dyDescent="0.3">
      <c r="A140" s="1">
        <v>36196</v>
      </c>
      <c r="B140" s="1" t="s">
        <v>29</v>
      </c>
      <c r="C140" s="1" t="s">
        <v>18</v>
      </c>
      <c r="D140" s="1">
        <v>552</v>
      </c>
      <c r="E140" s="1">
        <v>625</v>
      </c>
      <c r="F140" s="1" t="s">
        <v>27</v>
      </c>
      <c r="G140">
        <f t="shared" si="4"/>
        <v>5.6000366210929542</v>
      </c>
      <c r="H140">
        <f t="shared" si="4"/>
        <v>0.79998779296897737</v>
      </c>
      <c r="I140" s="21">
        <f t="shared" si="5"/>
        <v>5.6568887762162667</v>
      </c>
    </row>
    <row r="141" spans="1:9" x14ac:dyDescent="0.3">
      <c r="A141" s="1">
        <v>36216</v>
      </c>
      <c r="B141" s="1" t="s">
        <v>29</v>
      </c>
      <c r="C141" s="1" t="s">
        <v>18</v>
      </c>
      <c r="D141" s="1">
        <v>544.79998779296795</v>
      </c>
      <c r="E141" s="1">
        <v>627.40002441406205</v>
      </c>
      <c r="F141" s="1" t="s">
        <v>27</v>
      </c>
      <c r="G141">
        <f t="shared" si="4"/>
        <v>7.2000122070320458</v>
      </c>
      <c r="H141">
        <f t="shared" si="4"/>
        <v>2.4000244140620453</v>
      </c>
      <c r="I141" s="21">
        <f t="shared" si="5"/>
        <v>7.5894856854403736</v>
      </c>
    </row>
    <row r="142" spans="1:9" x14ac:dyDescent="0.3">
      <c r="A142" s="1">
        <v>36230</v>
      </c>
      <c r="B142" s="1" t="s">
        <v>29</v>
      </c>
      <c r="C142" s="1" t="s">
        <v>18</v>
      </c>
      <c r="D142" s="1">
        <v>540</v>
      </c>
      <c r="E142" s="1">
        <v>629</v>
      </c>
      <c r="F142" s="1" t="s">
        <v>27</v>
      </c>
      <c r="G142">
        <f t="shared" si="4"/>
        <v>4.7999877929679542</v>
      </c>
      <c r="H142">
        <f t="shared" si="4"/>
        <v>1.5999755859379547</v>
      </c>
      <c r="I142" s="21">
        <f t="shared" si="5"/>
        <v>5.0596249552945007</v>
      </c>
    </row>
    <row r="143" spans="1:9" x14ac:dyDescent="0.3">
      <c r="A143" s="1">
        <v>36251</v>
      </c>
      <c r="B143" s="1" t="s">
        <v>29</v>
      </c>
      <c r="C143" s="1" t="s">
        <v>18</v>
      </c>
      <c r="D143" s="1">
        <v>536</v>
      </c>
      <c r="E143" s="1">
        <v>629.79998779296795</v>
      </c>
      <c r="F143" s="1" t="s">
        <v>27</v>
      </c>
      <c r="G143">
        <f t="shared" si="4"/>
        <v>4</v>
      </c>
      <c r="H143">
        <f t="shared" si="4"/>
        <v>0.79998779296795419</v>
      </c>
      <c r="I143" s="21">
        <f t="shared" si="5"/>
        <v>4.0792132168958437</v>
      </c>
    </row>
    <row r="144" spans="1:9" x14ac:dyDescent="0.3">
      <c r="A144" s="1">
        <v>36266</v>
      </c>
      <c r="B144" s="1" t="s">
        <v>29</v>
      </c>
      <c r="C144" s="1" t="s">
        <v>18</v>
      </c>
      <c r="D144" s="1">
        <v>533.60003662109295</v>
      </c>
      <c r="E144" s="1">
        <v>629.79998779296795</v>
      </c>
      <c r="F144" s="1" t="s">
        <v>27</v>
      </c>
      <c r="G144">
        <f t="shared" si="4"/>
        <v>2.3999633789070458</v>
      </c>
      <c r="H144">
        <f t="shared" si="4"/>
        <v>0</v>
      </c>
      <c r="I144" s="21">
        <f t="shared" si="5"/>
        <v>2.3999633789070458</v>
      </c>
    </row>
    <row r="145" spans="1:9" x14ac:dyDescent="0.3">
      <c r="A145" s="1">
        <v>36283</v>
      </c>
      <c r="B145" s="1" t="s">
        <v>29</v>
      </c>
      <c r="C145" s="1" t="s">
        <v>18</v>
      </c>
      <c r="D145" s="1">
        <v>532</v>
      </c>
      <c r="E145" s="1">
        <v>629.79998779296795</v>
      </c>
      <c r="F145" s="1" t="s">
        <v>27</v>
      </c>
      <c r="G145">
        <f t="shared" si="4"/>
        <v>1.6000366210929542</v>
      </c>
      <c r="H145">
        <f t="shared" si="4"/>
        <v>0</v>
      </c>
      <c r="I145" s="21">
        <f t="shared" si="5"/>
        <v>1.6000366210929542</v>
      </c>
    </row>
    <row r="146" spans="1:9" x14ac:dyDescent="0.3">
      <c r="A146" s="1">
        <v>36301</v>
      </c>
      <c r="B146" s="1" t="s">
        <v>29</v>
      </c>
      <c r="C146" s="1" t="s">
        <v>18</v>
      </c>
      <c r="D146" s="1">
        <v>529.60003662109295</v>
      </c>
      <c r="E146" s="1">
        <v>629.79998779296795</v>
      </c>
      <c r="F146" s="1" t="s">
        <v>27</v>
      </c>
      <c r="G146">
        <f t="shared" si="4"/>
        <v>2.3999633789070458</v>
      </c>
      <c r="H146">
        <f t="shared" si="4"/>
        <v>0</v>
      </c>
      <c r="I146" s="21">
        <f t="shared" si="5"/>
        <v>2.3999633789070458</v>
      </c>
    </row>
    <row r="147" spans="1:9" x14ac:dyDescent="0.3">
      <c r="A147" s="1">
        <v>36312</v>
      </c>
      <c r="B147" s="1" t="s">
        <v>29</v>
      </c>
      <c r="C147" s="1" t="s">
        <v>18</v>
      </c>
      <c r="D147" s="1">
        <v>528</v>
      </c>
      <c r="E147" s="1">
        <v>629.79998779296795</v>
      </c>
      <c r="F147" s="1" t="s">
        <v>27</v>
      </c>
      <c r="G147">
        <f t="shared" si="4"/>
        <v>1.6000366210929542</v>
      </c>
      <c r="H147">
        <f t="shared" si="4"/>
        <v>0</v>
      </c>
      <c r="I147" s="21">
        <f t="shared" si="5"/>
        <v>1.6000366210929542</v>
      </c>
    </row>
    <row r="148" spans="1:9" x14ac:dyDescent="0.3">
      <c r="A148" s="1">
        <v>36336</v>
      </c>
      <c r="B148" s="1" t="s">
        <v>29</v>
      </c>
      <c r="C148" s="1" t="s">
        <v>18</v>
      </c>
      <c r="D148" s="1">
        <v>525.60003662109295</v>
      </c>
      <c r="E148" s="1">
        <v>629.79998779296795</v>
      </c>
      <c r="F148" s="1" t="s">
        <v>27</v>
      </c>
      <c r="G148">
        <f t="shared" si="4"/>
        <v>2.3999633789070458</v>
      </c>
      <c r="H148">
        <f t="shared" si="4"/>
        <v>0</v>
      </c>
      <c r="I148" s="21">
        <f t="shared" si="5"/>
        <v>2.3999633789070458</v>
      </c>
    </row>
    <row r="149" spans="1:9" x14ac:dyDescent="0.3">
      <c r="A149" s="1">
        <v>36346</v>
      </c>
      <c r="B149" s="1" t="s">
        <v>29</v>
      </c>
      <c r="C149" s="1" t="s">
        <v>18</v>
      </c>
      <c r="D149" s="1">
        <v>524</v>
      </c>
      <c r="E149" s="1">
        <v>629.79998779296795</v>
      </c>
      <c r="F149" s="1" t="s">
        <v>27</v>
      </c>
      <c r="G149">
        <f t="shared" si="4"/>
        <v>1.6000366210929542</v>
      </c>
      <c r="H149">
        <f t="shared" si="4"/>
        <v>0</v>
      </c>
      <c r="I149" s="21">
        <f t="shared" si="5"/>
        <v>1.6000366210929542</v>
      </c>
    </row>
    <row r="150" spans="1:9" x14ac:dyDescent="0.3">
      <c r="A150" s="1">
        <v>36366</v>
      </c>
      <c r="B150" s="1" t="s">
        <v>29</v>
      </c>
      <c r="C150" s="1" t="s">
        <v>18</v>
      </c>
      <c r="D150" s="1">
        <v>521.60003662109295</v>
      </c>
      <c r="E150" s="1">
        <v>629.79998779296795</v>
      </c>
      <c r="F150" s="1" t="s">
        <v>27</v>
      </c>
      <c r="G150">
        <f t="shared" si="4"/>
        <v>2.3999633789070458</v>
      </c>
      <c r="H150">
        <f t="shared" si="4"/>
        <v>0</v>
      </c>
      <c r="I150" s="21">
        <f t="shared" si="5"/>
        <v>2.3999633789070458</v>
      </c>
    </row>
    <row r="151" spans="1:9" x14ac:dyDescent="0.3">
      <c r="A151" s="1">
        <v>36381</v>
      </c>
      <c r="B151" s="1" t="s">
        <v>29</v>
      </c>
      <c r="C151" s="1" t="s">
        <v>18</v>
      </c>
      <c r="D151" s="1">
        <v>519.20001220703102</v>
      </c>
      <c r="E151" s="1">
        <v>629.79998779296795</v>
      </c>
      <c r="F151" s="1" t="s">
        <v>27</v>
      </c>
      <c r="G151">
        <f t="shared" si="4"/>
        <v>2.4000244140619316</v>
      </c>
      <c r="H151">
        <f t="shared" si="4"/>
        <v>0</v>
      </c>
      <c r="I151" s="21">
        <f t="shared" si="5"/>
        <v>2.4000244140619316</v>
      </c>
    </row>
    <row r="152" spans="1:9" x14ac:dyDescent="0.3">
      <c r="A152" s="1">
        <v>36401</v>
      </c>
      <c r="B152" s="1" t="s">
        <v>29</v>
      </c>
      <c r="C152" s="1" t="s">
        <v>18</v>
      </c>
      <c r="D152" s="1">
        <v>517.60003662109295</v>
      </c>
      <c r="E152" s="1">
        <v>629.79998779296795</v>
      </c>
      <c r="F152" s="1" t="s">
        <v>27</v>
      </c>
      <c r="G152">
        <f t="shared" si="4"/>
        <v>1.5999755859380684</v>
      </c>
      <c r="H152">
        <f t="shared" si="4"/>
        <v>0</v>
      </c>
      <c r="I152" s="21">
        <f t="shared" si="5"/>
        <v>1.5999755859380684</v>
      </c>
    </row>
    <row r="153" spans="1:9" x14ac:dyDescent="0.3">
      <c r="A153" s="1">
        <v>36417</v>
      </c>
      <c r="B153" s="1" t="s">
        <v>29</v>
      </c>
      <c r="C153" s="1" t="s">
        <v>18</v>
      </c>
      <c r="D153" s="1">
        <v>515.20001220703102</v>
      </c>
      <c r="E153" s="1">
        <v>629.79998779296795</v>
      </c>
      <c r="F153" s="1" t="s">
        <v>27</v>
      </c>
      <c r="G153">
        <f t="shared" si="4"/>
        <v>2.4000244140619316</v>
      </c>
      <c r="H153">
        <f t="shared" si="4"/>
        <v>0</v>
      </c>
      <c r="I153" s="21">
        <f t="shared" si="5"/>
        <v>2.4000244140619316</v>
      </c>
    </row>
    <row r="154" spans="1:9" x14ac:dyDescent="0.3">
      <c r="A154" s="1">
        <v>36434</v>
      </c>
      <c r="B154" s="1" t="s">
        <v>29</v>
      </c>
      <c r="C154" s="1" t="s">
        <v>18</v>
      </c>
      <c r="D154" s="1">
        <v>513.60003662109295</v>
      </c>
      <c r="E154" s="1">
        <v>629.79998779296795</v>
      </c>
      <c r="F154" s="1" t="s">
        <v>27</v>
      </c>
      <c r="G154">
        <f t="shared" si="4"/>
        <v>1.5999755859380684</v>
      </c>
      <c r="H154">
        <f t="shared" si="4"/>
        <v>0</v>
      </c>
      <c r="I154" s="21">
        <f t="shared" si="5"/>
        <v>1.5999755859380684</v>
      </c>
    </row>
    <row r="155" spans="1:9" x14ac:dyDescent="0.3">
      <c r="A155" s="1">
        <v>36452</v>
      </c>
      <c r="B155" s="1" t="s">
        <v>29</v>
      </c>
      <c r="C155" s="1" t="s">
        <v>18</v>
      </c>
      <c r="D155" s="1">
        <v>512</v>
      </c>
      <c r="E155" s="1">
        <v>629.79998779296795</v>
      </c>
      <c r="F155" s="1" t="s">
        <v>27</v>
      </c>
      <c r="G155">
        <f t="shared" si="4"/>
        <v>1.6000366210929542</v>
      </c>
      <c r="H155">
        <f t="shared" si="4"/>
        <v>0</v>
      </c>
      <c r="I155" s="21">
        <f t="shared" si="5"/>
        <v>1.6000366210929542</v>
      </c>
    </row>
    <row r="156" spans="1:9" x14ac:dyDescent="0.3">
      <c r="A156" s="1">
        <v>36461</v>
      </c>
      <c r="B156" s="1" t="s">
        <v>30</v>
      </c>
      <c r="C156" s="1" t="s">
        <v>18</v>
      </c>
      <c r="D156" s="1">
        <v>512</v>
      </c>
      <c r="E156" s="1">
        <v>629.79998779296795</v>
      </c>
      <c r="F156" s="1" t="s">
        <v>27</v>
      </c>
      <c r="G156">
        <f t="shared" si="4"/>
        <v>0</v>
      </c>
      <c r="H156">
        <f t="shared" si="4"/>
        <v>0</v>
      </c>
      <c r="I156" s="21">
        <f t="shared" si="5"/>
        <v>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8D968-D39F-468A-8B07-E7EE607C9F29}">
  <sheetPr codeName="Munka14"/>
  <dimension ref="A1:O118"/>
  <sheetViews>
    <sheetView workbookViewId="0">
      <selection activeCell="I3" sqref="I3:I72"/>
    </sheetView>
  </sheetViews>
  <sheetFormatPr defaultRowHeight="14.4" x14ac:dyDescent="0.3"/>
  <sheetData>
    <row r="1" spans="1:15" x14ac:dyDescent="0.3">
      <c r="A1" s="1" t="s">
        <v>32</v>
      </c>
      <c r="B1" t="s">
        <v>33</v>
      </c>
      <c r="C1" t="s">
        <v>33</v>
      </c>
      <c r="D1" t="s">
        <v>34</v>
      </c>
      <c r="E1" t="s">
        <v>34</v>
      </c>
      <c r="F1" t="s">
        <v>33</v>
      </c>
      <c r="G1" t="s">
        <v>108</v>
      </c>
      <c r="H1" t="s">
        <v>108</v>
      </c>
      <c r="I1" s="21" t="s">
        <v>122</v>
      </c>
      <c r="L1" s="7">
        <f>M1+M4</f>
        <v>0</v>
      </c>
      <c r="M1">
        <f>ABS(M2-M3)</f>
        <v>0</v>
      </c>
      <c r="N1">
        <f>ABS(N2-N3)</f>
        <v>12.799987792970001</v>
      </c>
      <c r="O1" s="7">
        <f>N1+N4</f>
        <v>12.799987792970001</v>
      </c>
    </row>
    <row r="2" spans="1:15" x14ac:dyDescent="0.3">
      <c r="A2" s="1">
        <v>15864</v>
      </c>
      <c r="B2" s="1" t="s">
        <v>28</v>
      </c>
      <c r="C2" s="1" t="s">
        <v>19</v>
      </c>
      <c r="D2" s="1">
        <v>1392.80004882812</v>
      </c>
      <c r="E2" s="1">
        <v>621</v>
      </c>
      <c r="F2" s="1" t="s">
        <v>27</v>
      </c>
      <c r="G2">
        <v>0</v>
      </c>
      <c r="H2">
        <v>0</v>
      </c>
      <c r="I2" s="23">
        <f>SUM(I3:I207)</f>
        <v>774.66383497516904</v>
      </c>
      <c r="M2">
        <f>ABS(SUM(G2:G72))</f>
        <v>700.80004882812</v>
      </c>
      <c r="N2">
        <f>ABS(SUM(H2:H72))</f>
        <v>283.99996948242398</v>
      </c>
    </row>
    <row r="3" spans="1:15" x14ac:dyDescent="0.3">
      <c r="A3" s="1">
        <v>16013</v>
      </c>
      <c r="B3" s="1" t="s">
        <v>29</v>
      </c>
      <c r="C3" s="1" t="s">
        <v>19</v>
      </c>
      <c r="D3" s="1">
        <v>1392</v>
      </c>
      <c r="E3" s="1">
        <v>621</v>
      </c>
      <c r="F3" s="1" t="s">
        <v>27</v>
      </c>
      <c r="G3">
        <f>ABS(D3-D2)</f>
        <v>0.80004882811999778</v>
      </c>
      <c r="H3">
        <f>ABS(E3-E2)</f>
        <v>0</v>
      </c>
      <c r="I3" s="21">
        <f>SQRT(G3^2+H3^2)</f>
        <v>0.80004882811999778</v>
      </c>
      <c r="M3">
        <f>ABS(D2-D72)</f>
        <v>700.80004882812</v>
      </c>
      <c r="N3">
        <f>ABS(E2-E72)</f>
        <v>271.19998168945398</v>
      </c>
    </row>
    <row r="4" spans="1:15" x14ac:dyDescent="0.3">
      <c r="A4" s="1">
        <v>16022</v>
      </c>
      <c r="B4" s="1" t="s">
        <v>29</v>
      </c>
      <c r="C4" s="1" t="s">
        <v>19</v>
      </c>
      <c r="D4" s="1">
        <v>1380</v>
      </c>
      <c r="E4" s="1">
        <v>621</v>
      </c>
      <c r="F4" s="1" t="s">
        <v>27</v>
      </c>
      <c r="G4">
        <f t="shared" ref="G4:H67" si="0">ABS(D4-D3)</f>
        <v>12</v>
      </c>
      <c r="H4">
        <f t="shared" si="0"/>
        <v>0</v>
      </c>
      <c r="I4" s="21">
        <f t="shared" ref="I4:I67" si="1">SQRT(G4^2+H4^2)</f>
        <v>12</v>
      </c>
    </row>
    <row r="5" spans="1:15" x14ac:dyDescent="0.3">
      <c r="A5" s="1">
        <v>16037</v>
      </c>
      <c r="B5" s="1" t="s">
        <v>29</v>
      </c>
      <c r="C5" s="1" t="s">
        <v>19</v>
      </c>
      <c r="D5" s="1">
        <v>1340</v>
      </c>
      <c r="E5" s="1">
        <v>621</v>
      </c>
      <c r="F5" s="1" t="s">
        <v>27</v>
      </c>
      <c r="G5">
        <f t="shared" si="0"/>
        <v>40</v>
      </c>
      <c r="H5">
        <f t="shared" si="0"/>
        <v>0</v>
      </c>
      <c r="I5" s="21">
        <f t="shared" si="1"/>
        <v>40</v>
      </c>
    </row>
    <row r="6" spans="1:15" x14ac:dyDescent="0.3">
      <c r="A6" s="1">
        <v>16057</v>
      </c>
      <c r="B6" s="1" t="s">
        <v>29</v>
      </c>
      <c r="C6" s="1" t="s">
        <v>19</v>
      </c>
      <c r="D6" s="1">
        <v>1285.59997558593</v>
      </c>
      <c r="E6" s="1">
        <v>614.60003662109295</v>
      </c>
      <c r="F6" s="1" t="s">
        <v>27</v>
      </c>
      <c r="G6">
        <f t="shared" si="0"/>
        <v>54.400024414070003</v>
      </c>
      <c r="H6">
        <f t="shared" si="0"/>
        <v>6.3999633789070458</v>
      </c>
      <c r="I6" s="21">
        <f t="shared" si="1"/>
        <v>54.775196827604034</v>
      </c>
    </row>
    <row r="7" spans="1:15" x14ac:dyDescent="0.3">
      <c r="A7" s="1">
        <v>16073</v>
      </c>
      <c r="B7" s="1" t="s">
        <v>29</v>
      </c>
      <c r="C7" s="1" t="s">
        <v>19</v>
      </c>
      <c r="D7" s="1">
        <v>1217.59997558593</v>
      </c>
      <c r="E7" s="1">
        <v>599.40002441406205</v>
      </c>
      <c r="F7" s="1" t="s">
        <v>27</v>
      </c>
      <c r="G7">
        <f t="shared" si="0"/>
        <v>68</v>
      </c>
      <c r="H7">
        <f t="shared" si="0"/>
        <v>15.200012207030909</v>
      </c>
      <c r="I7" s="21">
        <f t="shared" si="1"/>
        <v>69.678119744248903</v>
      </c>
    </row>
    <row r="8" spans="1:15" x14ac:dyDescent="0.3">
      <c r="A8" s="1">
        <v>16092</v>
      </c>
      <c r="B8" s="1" t="s">
        <v>29</v>
      </c>
      <c r="C8" s="1" t="s">
        <v>19</v>
      </c>
      <c r="D8" s="1">
        <v>1144.80004882812</v>
      </c>
      <c r="E8" s="1">
        <v>577</v>
      </c>
      <c r="F8" s="1" t="s">
        <v>27</v>
      </c>
      <c r="G8">
        <f t="shared" si="0"/>
        <v>72.799926757809999</v>
      </c>
      <c r="H8">
        <f t="shared" si="0"/>
        <v>22.400024414062045</v>
      </c>
      <c r="I8" s="21">
        <f t="shared" si="1"/>
        <v>76.168172025414108</v>
      </c>
    </row>
    <row r="9" spans="1:15" x14ac:dyDescent="0.3">
      <c r="A9" s="1">
        <v>16107</v>
      </c>
      <c r="B9" s="1" t="s">
        <v>29</v>
      </c>
      <c r="C9" s="1" t="s">
        <v>19</v>
      </c>
      <c r="D9" s="1">
        <v>1079.20007324218</v>
      </c>
      <c r="E9" s="1">
        <v>546.60003662109295</v>
      </c>
      <c r="F9" s="1" t="s">
        <v>27</v>
      </c>
      <c r="G9">
        <f t="shared" si="0"/>
        <v>65.599975585940001</v>
      </c>
      <c r="H9">
        <f t="shared" si="0"/>
        <v>30.399963378907046</v>
      </c>
      <c r="I9" s="21">
        <f t="shared" si="1"/>
        <v>72.301553028374244</v>
      </c>
    </row>
    <row r="10" spans="1:15" x14ac:dyDescent="0.3">
      <c r="A10" s="1">
        <v>16125</v>
      </c>
      <c r="B10" s="1" t="s">
        <v>29</v>
      </c>
      <c r="C10" s="1" t="s">
        <v>19</v>
      </c>
      <c r="D10" s="1">
        <v>1008.79998779296</v>
      </c>
      <c r="E10" s="1">
        <v>508.20001220703102</v>
      </c>
      <c r="F10" s="1" t="s">
        <v>27</v>
      </c>
      <c r="G10">
        <f t="shared" si="0"/>
        <v>70.400085449220001</v>
      </c>
      <c r="H10">
        <f t="shared" si="0"/>
        <v>38.400024414061932</v>
      </c>
      <c r="I10" s="21">
        <f t="shared" si="1"/>
        <v>80.19185685752656</v>
      </c>
    </row>
    <row r="11" spans="1:15" x14ac:dyDescent="0.3">
      <c r="A11" s="1">
        <v>16143</v>
      </c>
      <c r="B11" s="1" t="s">
        <v>29</v>
      </c>
      <c r="C11" s="1" t="s">
        <v>19</v>
      </c>
      <c r="D11" s="1">
        <v>941.60003662109295</v>
      </c>
      <c r="E11" s="1">
        <v>465</v>
      </c>
      <c r="F11" s="1" t="s">
        <v>27</v>
      </c>
      <c r="G11">
        <f t="shared" si="0"/>
        <v>67.199951171867042</v>
      </c>
      <c r="H11">
        <f t="shared" si="0"/>
        <v>43.200012207031023</v>
      </c>
      <c r="I11" s="21">
        <f t="shared" si="1"/>
        <v>79.887887017926218</v>
      </c>
    </row>
    <row r="12" spans="1:15" x14ac:dyDescent="0.3">
      <c r="A12" s="1">
        <v>16153</v>
      </c>
      <c r="B12" s="1" t="s">
        <v>29</v>
      </c>
      <c r="C12" s="1" t="s">
        <v>19</v>
      </c>
      <c r="D12" s="1">
        <v>911.20001220703102</v>
      </c>
      <c r="E12" s="1">
        <v>442.60006713867102</v>
      </c>
      <c r="F12" s="1" t="s">
        <v>27</v>
      </c>
      <c r="G12">
        <f t="shared" si="0"/>
        <v>30.400024414061932</v>
      </c>
      <c r="H12">
        <f t="shared" si="0"/>
        <v>22.399932861328978</v>
      </c>
      <c r="I12" s="21">
        <f t="shared" si="1"/>
        <v>37.761335736009222</v>
      </c>
    </row>
    <row r="13" spans="1:15" x14ac:dyDescent="0.3">
      <c r="A13" s="1">
        <v>16172</v>
      </c>
      <c r="B13" s="1" t="s">
        <v>29</v>
      </c>
      <c r="C13" s="1" t="s">
        <v>19</v>
      </c>
      <c r="D13" s="1">
        <v>880.79998779296795</v>
      </c>
      <c r="E13" s="1">
        <v>419.39999389648398</v>
      </c>
      <c r="F13" s="1" t="s">
        <v>27</v>
      </c>
      <c r="G13">
        <f t="shared" si="0"/>
        <v>30.400024414063068</v>
      </c>
      <c r="H13">
        <f t="shared" si="0"/>
        <v>23.200073242187045</v>
      </c>
      <c r="I13" s="21">
        <f t="shared" si="1"/>
        <v>38.241402730790014</v>
      </c>
    </row>
    <row r="14" spans="1:15" x14ac:dyDescent="0.3">
      <c r="A14" s="1">
        <v>16192</v>
      </c>
      <c r="B14" s="1" t="s">
        <v>29</v>
      </c>
      <c r="C14" s="1" t="s">
        <v>19</v>
      </c>
      <c r="D14" s="1">
        <v>867.20001220703102</v>
      </c>
      <c r="E14" s="1">
        <v>411.39999389648398</v>
      </c>
      <c r="F14" s="1" t="s">
        <v>27</v>
      </c>
      <c r="G14">
        <f t="shared" si="0"/>
        <v>13.599975585936932</v>
      </c>
      <c r="H14">
        <f t="shared" si="0"/>
        <v>8</v>
      </c>
      <c r="I14" s="21">
        <f t="shared" si="1"/>
        <v>15.778445295341381</v>
      </c>
    </row>
    <row r="15" spans="1:15" x14ac:dyDescent="0.3">
      <c r="A15" s="1">
        <v>16207</v>
      </c>
      <c r="B15" s="1" t="s">
        <v>29</v>
      </c>
      <c r="C15" s="1" t="s">
        <v>19</v>
      </c>
      <c r="D15" s="1">
        <v>860</v>
      </c>
      <c r="E15" s="1">
        <v>409</v>
      </c>
      <c r="F15" s="1" t="s">
        <v>27</v>
      </c>
      <c r="G15">
        <f t="shared" si="0"/>
        <v>7.2000122070310226</v>
      </c>
      <c r="H15">
        <f t="shared" si="0"/>
        <v>2.3999938964839771</v>
      </c>
      <c r="I15" s="21">
        <f t="shared" si="1"/>
        <v>7.5894760349154593</v>
      </c>
    </row>
    <row r="16" spans="1:15" x14ac:dyDescent="0.3">
      <c r="A16" s="1">
        <v>16225</v>
      </c>
      <c r="B16" s="1" t="s">
        <v>29</v>
      </c>
      <c r="C16" s="1" t="s">
        <v>19</v>
      </c>
      <c r="D16" s="1">
        <v>856.79998779296795</v>
      </c>
      <c r="E16" s="1">
        <v>407.39999389648398</v>
      </c>
      <c r="F16" s="1" t="s">
        <v>27</v>
      </c>
      <c r="G16">
        <f t="shared" si="0"/>
        <v>3.2000122070320458</v>
      </c>
      <c r="H16">
        <f t="shared" si="0"/>
        <v>1.6000061035160229</v>
      </c>
      <c r="I16" s="21">
        <f t="shared" si="1"/>
        <v>3.5777224118763926</v>
      </c>
    </row>
    <row r="17" spans="1:9" x14ac:dyDescent="0.3">
      <c r="A17" s="1">
        <v>16242</v>
      </c>
      <c r="B17" s="1" t="s">
        <v>29</v>
      </c>
      <c r="C17" s="1" t="s">
        <v>19</v>
      </c>
      <c r="D17" s="1">
        <v>855.20001220703102</v>
      </c>
      <c r="E17" s="1">
        <v>407.39999389648398</v>
      </c>
      <c r="F17" s="1" t="s">
        <v>27</v>
      </c>
      <c r="G17">
        <f t="shared" si="0"/>
        <v>1.5999755859369316</v>
      </c>
      <c r="H17">
        <f t="shared" si="0"/>
        <v>0</v>
      </c>
      <c r="I17" s="21">
        <f t="shared" si="1"/>
        <v>1.5999755859369316</v>
      </c>
    </row>
    <row r="18" spans="1:9" x14ac:dyDescent="0.3">
      <c r="A18" s="1">
        <v>16259</v>
      </c>
      <c r="B18" s="1" t="s">
        <v>29</v>
      </c>
      <c r="C18" s="1" t="s">
        <v>19</v>
      </c>
      <c r="D18" s="1">
        <v>852.79998779296795</v>
      </c>
      <c r="E18" s="1">
        <v>406.600006103515</v>
      </c>
      <c r="F18" s="1" t="s">
        <v>27</v>
      </c>
      <c r="G18">
        <f t="shared" si="0"/>
        <v>2.4000244140630684</v>
      </c>
      <c r="H18">
        <f t="shared" si="0"/>
        <v>0.79998779296897737</v>
      </c>
      <c r="I18" s="21">
        <f t="shared" si="1"/>
        <v>2.5298414292200513</v>
      </c>
    </row>
    <row r="19" spans="1:9" x14ac:dyDescent="0.3">
      <c r="A19" s="1">
        <v>16269</v>
      </c>
      <c r="B19" s="1" t="s">
        <v>29</v>
      </c>
      <c r="C19" s="1" t="s">
        <v>19</v>
      </c>
      <c r="D19" s="1">
        <v>850.40002441406205</v>
      </c>
      <c r="E19" s="1">
        <v>405.80001831054602</v>
      </c>
      <c r="F19" s="1" t="s">
        <v>27</v>
      </c>
      <c r="G19">
        <f t="shared" si="0"/>
        <v>2.3999633789059089</v>
      </c>
      <c r="H19">
        <f t="shared" si="0"/>
        <v>0.79998779296897737</v>
      </c>
      <c r="I19" s="21">
        <f t="shared" si="1"/>
        <v>2.529783526112233</v>
      </c>
    </row>
    <row r="20" spans="1:9" x14ac:dyDescent="0.3">
      <c r="A20" s="1">
        <v>16288</v>
      </c>
      <c r="B20" s="1" t="s">
        <v>29</v>
      </c>
      <c r="C20" s="1" t="s">
        <v>19</v>
      </c>
      <c r="D20" s="1">
        <v>845.60003662109295</v>
      </c>
      <c r="E20" s="1">
        <v>403.39999389648398</v>
      </c>
      <c r="F20" s="1" t="s">
        <v>27</v>
      </c>
      <c r="G20">
        <f t="shared" si="0"/>
        <v>4.7999877929690911</v>
      </c>
      <c r="H20">
        <f t="shared" si="0"/>
        <v>2.4000244140620453</v>
      </c>
      <c r="I20" s="21">
        <f t="shared" si="1"/>
        <v>5.366563146069014</v>
      </c>
    </row>
    <row r="21" spans="1:9" x14ac:dyDescent="0.3">
      <c r="A21" s="1">
        <v>16307</v>
      </c>
      <c r="B21" s="1" t="s">
        <v>29</v>
      </c>
      <c r="C21" s="1" t="s">
        <v>19</v>
      </c>
      <c r="D21" s="1">
        <v>840</v>
      </c>
      <c r="E21" s="1">
        <v>400.20001220703102</v>
      </c>
      <c r="F21" s="1" t="s">
        <v>27</v>
      </c>
      <c r="G21">
        <f t="shared" si="0"/>
        <v>5.6000366210929542</v>
      </c>
      <c r="H21">
        <f t="shared" si="0"/>
        <v>3.1999816894529545</v>
      </c>
      <c r="I21" s="21">
        <f t="shared" si="1"/>
        <v>6.4498289101662518</v>
      </c>
    </row>
    <row r="22" spans="1:9" x14ac:dyDescent="0.3">
      <c r="A22" s="1">
        <v>16323</v>
      </c>
      <c r="B22" s="1" t="s">
        <v>29</v>
      </c>
      <c r="C22" s="1" t="s">
        <v>19</v>
      </c>
      <c r="D22" s="1">
        <v>835.20001220703102</v>
      </c>
      <c r="E22" s="1">
        <v>397.80001831054602</v>
      </c>
      <c r="F22" s="1" t="s">
        <v>27</v>
      </c>
      <c r="G22">
        <f t="shared" si="0"/>
        <v>4.7999877929689774</v>
      </c>
      <c r="H22">
        <f t="shared" si="0"/>
        <v>2.3999938964850003</v>
      </c>
      <c r="I22" s="21">
        <f t="shared" si="1"/>
        <v>5.3665494981241393</v>
      </c>
    </row>
    <row r="23" spans="1:9" x14ac:dyDescent="0.3">
      <c r="A23" s="1">
        <v>16343</v>
      </c>
      <c r="B23" s="1" t="s">
        <v>29</v>
      </c>
      <c r="C23" s="1" t="s">
        <v>19</v>
      </c>
      <c r="D23" s="1">
        <v>829.60003662109295</v>
      </c>
      <c r="E23" s="1">
        <v>395.39999389648398</v>
      </c>
      <c r="F23" s="1" t="s">
        <v>27</v>
      </c>
      <c r="G23">
        <f t="shared" si="0"/>
        <v>5.5999755859380684</v>
      </c>
      <c r="H23">
        <f t="shared" si="0"/>
        <v>2.4000244140620453</v>
      </c>
      <c r="I23" s="21">
        <f t="shared" si="1"/>
        <v>6.0926056618819731</v>
      </c>
    </row>
    <row r="24" spans="1:9" x14ac:dyDescent="0.3">
      <c r="A24" s="1">
        <v>16359</v>
      </c>
      <c r="B24" s="1" t="s">
        <v>29</v>
      </c>
      <c r="C24" s="1" t="s">
        <v>19</v>
      </c>
      <c r="D24" s="1">
        <v>827.20001220703102</v>
      </c>
      <c r="E24" s="1">
        <v>394.600006103515</v>
      </c>
      <c r="F24" s="1" t="s">
        <v>27</v>
      </c>
      <c r="G24">
        <f t="shared" si="0"/>
        <v>2.4000244140619316</v>
      </c>
      <c r="H24">
        <f t="shared" si="0"/>
        <v>0.79998779296897737</v>
      </c>
      <c r="I24" s="21">
        <f t="shared" si="1"/>
        <v>2.5298414292189726</v>
      </c>
    </row>
    <row r="25" spans="1:9" x14ac:dyDescent="0.3">
      <c r="A25" s="1">
        <v>16369</v>
      </c>
      <c r="B25" s="1" t="s">
        <v>29</v>
      </c>
      <c r="C25" s="1" t="s">
        <v>19</v>
      </c>
      <c r="D25" s="1">
        <v>824.79998779296795</v>
      </c>
      <c r="E25" s="1">
        <v>394.600006103515</v>
      </c>
      <c r="F25" s="1" t="s">
        <v>27</v>
      </c>
      <c r="G25">
        <f t="shared" si="0"/>
        <v>2.4000244140630684</v>
      </c>
      <c r="H25">
        <f t="shared" si="0"/>
        <v>0</v>
      </c>
      <c r="I25" s="21">
        <f t="shared" si="1"/>
        <v>2.4000244140630684</v>
      </c>
    </row>
    <row r="26" spans="1:9" x14ac:dyDescent="0.3">
      <c r="A26" s="1">
        <v>16386</v>
      </c>
      <c r="B26" s="1" t="s">
        <v>29</v>
      </c>
      <c r="C26" s="1" t="s">
        <v>19</v>
      </c>
      <c r="D26" s="1">
        <v>822.40002441406205</v>
      </c>
      <c r="E26" s="1">
        <v>393.80001831054602</v>
      </c>
      <c r="F26" s="1" t="s">
        <v>27</v>
      </c>
      <c r="G26">
        <f t="shared" si="0"/>
        <v>2.3999633789059089</v>
      </c>
      <c r="H26">
        <f t="shared" si="0"/>
        <v>0.79998779296897737</v>
      </c>
      <c r="I26" s="21">
        <f t="shared" si="1"/>
        <v>2.529783526112233</v>
      </c>
    </row>
    <row r="27" spans="1:9" x14ac:dyDescent="0.3">
      <c r="A27" s="1">
        <v>16405</v>
      </c>
      <c r="B27" s="1" t="s">
        <v>29</v>
      </c>
      <c r="C27" s="1" t="s">
        <v>19</v>
      </c>
      <c r="D27" s="1">
        <v>819.20001220703102</v>
      </c>
      <c r="E27" s="1">
        <v>393.80001831054602</v>
      </c>
      <c r="F27" s="1" t="s">
        <v>27</v>
      </c>
      <c r="G27">
        <f t="shared" si="0"/>
        <v>3.2000122070310226</v>
      </c>
      <c r="H27">
        <f t="shared" si="0"/>
        <v>0</v>
      </c>
      <c r="I27" s="21">
        <f t="shared" si="1"/>
        <v>3.2000122070310226</v>
      </c>
    </row>
    <row r="28" spans="1:9" x14ac:dyDescent="0.3">
      <c r="A28" s="1">
        <v>16422</v>
      </c>
      <c r="B28" s="1" t="s">
        <v>29</v>
      </c>
      <c r="C28" s="1" t="s">
        <v>19</v>
      </c>
      <c r="D28" s="1">
        <v>816</v>
      </c>
      <c r="E28" s="1">
        <v>393.80001831054602</v>
      </c>
      <c r="F28" s="1" t="s">
        <v>27</v>
      </c>
      <c r="G28">
        <f t="shared" si="0"/>
        <v>3.2000122070310226</v>
      </c>
      <c r="H28">
        <f t="shared" si="0"/>
        <v>0</v>
      </c>
      <c r="I28" s="21">
        <f t="shared" si="1"/>
        <v>3.2000122070310226</v>
      </c>
    </row>
    <row r="29" spans="1:9" x14ac:dyDescent="0.3">
      <c r="A29" s="1">
        <v>16442</v>
      </c>
      <c r="B29" s="1" t="s">
        <v>29</v>
      </c>
      <c r="C29" s="1" t="s">
        <v>19</v>
      </c>
      <c r="D29" s="1">
        <v>809.60003662109295</v>
      </c>
      <c r="E29" s="1">
        <v>391.39999389648398</v>
      </c>
      <c r="F29" s="1" t="s">
        <v>27</v>
      </c>
      <c r="G29">
        <f t="shared" si="0"/>
        <v>6.3999633789070458</v>
      </c>
      <c r="H29">
        <f t="shared" si="0"/>
        <v>2.4000244140620453</v>
      </c>
      <c r="I29" s="21">
        <f t="shared" si="1"/>
        <v>6.8351772792989909</v>
      </c>
    </row>
    <row r="30" spans="1:9" x14ac:dyDescent="0.3">
      <c r="A30" s="1">
        <v>16458</v>
      </c>
      <c r="B30" s="1" t="s">
        <v>29</v>
      </c>
      <c r="C30" s="1" t="s">
        <v>19</v>
      </c>
      <c r="D30" s="1">
        <v>804</v>
      </c>
      <c r="E30" s="1">
        <v>390.600006103515</v>
      </c>
      <c r="F30" s="1" t="s">
        <v>27</v>
      </c>
      <c r="G30">
        <f t="shared" si="0"/>
        <v>5.6000366210929542</v>
      </c>
      <c r="H30">
        <f t="shared" si="0"/>
        <v>0.79998779296897737</v>
      </c>
      <c r="I30" s="21">
        <f t="shared" si="1"/>
        <v>5.6568887762162667</v>
      </c>
    </row>
    <row r="31" spans="1:9" x14ac:dyDescent="0.3">
      <c r="A31" s="1">
        <v>16476</v>
      </c>
      <c r="B31" s="1" t="s">
        <v>29</v>
      </c>
      <c r="C31" s="1" t="s">
        <v>19</v>
      </c>
      <c r="D31" s="1">
        <v>796.79998779296795</v>
      </c>
      <c r="E31" s="1">
        <v>387.39999389648398</v>
      </c>
      <c r="F31" s="1" t="s">
        <v>27</v>
      </c>
      <c r="G31">
        <f t="shared" si="0"/>
        <v>7.2000122070320458</v>
      </c>
      <c r="H31">
        <f t="shared" si="0"/>
        <v>3.2000122070310226</v>
      </c>
      <c r="I31" s="21">
        <f t="shared" si="1"/>
        <v>7.8791023541110334</v>
      </c>
    </row>
    <row r="32" spans="1:9" x14ac:dyDescent="0.3">
      <c r="A32" s="1">
        <v>16487</v>
      </c>
      <c r="B32" s="1" t="s">
        <v>29</v>
      </c>
      <c r="C32" s="1" t="s">
        <v>19</v>
      </c>
      <c r="D32" s="1">
        <v>791.20001220703102</v>
      </c>
      <c r="E32" s="1">
        <v>384.20001220703102</v>
      </c>
      <c r="F32" s="1" t="s">
        <v>27</v>
      </c>
      <c r="G32">
        <f t="shared" si="0"/>
        <v>5.5999755859369316</v>
      </c>
      <c r="H32">
        <f t="shared" si="0"/>
        <v>3.1999816894529545</v>
      </c>
      <c r="I32" s="21">
        <f t="shared" si="1"/>
        <v>6.4497759167217481</v>
      </c>
    </row>
    <row r="33" spans="1:9" x14ac:dyDescent="0.3">
      <c r="A33" s="1">
        <v>16507</v>
      </c>
      <c r="B33" s="1" t="s">
        <v>29</v>
      </c>
      <c r="C33" s="1" t="s">
        <v>19</v>
      </c>
      <c r="D33" s="1">
        <v>781.60003662109295</v>
      </c>
      <c r="E33" s="1">
        <v>376.20001220703102</v>
      </c>
      <c r="F33" s="1" t="s">
        <v>27</v>
      </c>
      <c r="G33">
        <f t="shared" si="0"/>
        <v>9.5999755859380684</v>
      </c>
      <c r="H33">
        <f t="shared" si="0"/>
        <v>8</v>
      </c>
      <c r="I33" s="21">
        <f t="shared" si="1"/>
        <v>12.496380726058524</v>
      </c>
    </row>
    <row r="34" spans="1:9" x14ac:dyDescent="0.3">
      <c r="A34" s="1">
        <v>16523</v>
      </c>
      <c r="B34" s="1" t="s">
        <v>29</v>
      </c>
      <c r="C34" s="1" t="s">
        <v>19</v>
      </c>
      <c r="D34" s="1">
        <v>774.40002441406205</v>
      </c>
      <c r="E34" s="1">
        <v>368.20001220703102</v>
      </c>
      <c r="F34" s="1" t="s">
        <v>27</v>
      </c>
      <c r="G34">
        <f t="shared" si="0"/>
        <v>7.2000122070309089</v>
      </c>
      <c r="H34">
        <f t="shared" si="0"/>
        <v>8</v>
      </c>
      <c r="I34" s="21">
        <f t="shared" si="1"/>
        <v>10.762907403735948</v>
      </c>
    </row>
    <row r="35" spans="1:9" x14ac:dyDescent="0.3">
      <c r="A35" s="1">
        <v>16542</v>
      </c>
      <c r="B35" s="1" t="s">
        <v>29</v>
      </c>
      <c r="C35" s="1" t="s">
        <v>19</v>
      </c>
      <c r="D35" s="1">
        <v>768</v>
      </c>
      <c r="E35" s="1">
        <v>361.80001831054602</v>
      </c>
      <c r="F35" s="1" t="s">
        <v>27</v>
      </c>
      <c r="G35">
        <f t="shared" si="0"/>
        <v>6.4000244140620453</v>
      </c>
      <c r="H35">
        <f t="shared" si="0"/>
        <v>6.3999938964850003</v>
      </c>
      <c r="I35" s="21">
        <f t="shared" si="1"/>
        <v>9.0509797467255169</v>
      </c>
    </row>
    <row r="36" spans="1:9" x14ac:dyDescent="0.3">
      <c r="A36" s="1">
        <v>16558</v>
      </c>
      <c r="B36" s="1" t="s">
        <v>29</v>
      </c>
      <c r="C36" s="1" t="s">
        <v>19</v>
      </c>
      <c r="D36" s="1">
        <v>761.60003662109295</v>
      </c>
      <c r="E36" s="1">
        <v>357</v>
      </c>
      <c r="F36" s="1" t="s">
        <v>27</v>
      </c>
      <c r="G36">
        <f t="shared" si="0"/>
        <v>6.3999633789070458</v>
      </c>
      <c r="H36">
        <f t="shared" si="0"/>
        <v>4.8000183105460223</v>
      </c>
      <c r="I36" s="21">
        <f t="shared" si="1"/>
        <v>7.9999816895370692</v>
      </c>
    </row>
    <row r="37" spans="1:9" x14ac:dyDescent="0.3">
      <c r="A37" s="1">
        <v>16575</v>
      </c>
      <c r="B37" s="1" t="s">
        <v>29</v>
      </c>
      <c r="C37" s="1" t="s">
        <v>19</v>
      </c>
      <c r="D37" s="1">
        <v>757.60003662109295</v>
      </c>
      <c r="E37" s="1">
        <v>353.80001831054602</v>
      </c>
      <c r="F37" s="1" t="s">
        <v>27</v>
      </c>
      <c r="G37">
        <f t="shared" si="0"/>
        <v>4</v>
      </c>
      <c r="H37">
        <f t="shared" si="0"/>
        <v>3.1999816894539777</v>
      </c>
      <c r="I37" s="21">
        <f t="shared" si="1"/>
        <v>5.1224879514588153</v>
      </c>
    </row>
    <row r="38" spans="1:9" x14ac:dyDescent="0.3">
      <c r="A38" s="1">
        <v>16587</v>
      </c>
      <c r="B38" s="1" t="s">
        <v>29</v>
      </c>
      <c r="C38" s="1" t="s">
        <v>19</v>
      </c>
      <c r="D38" s="1">
        <v>754.40002441406205</v>
      </c>
      <c r="E38" s="1">
        <v>352.20001220703102</v>
      </c>
      <c r="F38" s="1" t="s">
        <v>27</v>
      </c>
      <c r="G38">
        <f t="shared" si="0"/>
        <v>3.2000122070309089</v>
      </c>
      <c r="H38">
        <f t="shared" si="0"/>
        <v>1.6000061035149997</v>
      </c>
      <c r="I38" s="21">
        <f t="shared" si="1"/>
        <v>3.5777224118749178</v>
      </c>
    </row>
    <row r="39" spans="1:9" x14ac:dyDescent="0.3">
      <c r="A39" s="1">
        <v>16603</v>
      </c>
      <c r="B39" s="1" t="s">
        <v>29</v>
      </c>
      <c r="C39" s="1" t="s">
        <v>19</v>
      </c>
      <c r="D39" s="1">
        <v>749.60003662109295</v>
      </c>
      <c r="E39" s="1">
        <v>349.80001831054602</v>
      </c>
      <c r="F39" s="1" t="s">
        <v>27</v>
      </c>
      <c r="G39">
        <f t="shared" si="0"/>
        <v>4.7999877929690911</v>
      </c>
      <c r="H39">
        <f t="shared" si="0"/>
        <v>2.3999938964850003</v>
      </c>
      <c r="I39" s="21">
        <f t="shared" si="1"/>
        <v>5.3665494981242405</v>
      </c>
    </row>
    <row r="40" spans="1:9" x14ac:dyDescent="0.3">
      <c r="A40" s="1">
        <v>16622</v>
      </c>
      <c r="B40" s="1" t="s">
        <v>29</v>
      </c>
      <c r="C40" s="1" t="s">
        <v>19</v>
      </c>
      <c r="D40" s="1">
        <v>747.20001220703102</v>
      </c>
      <c r="E40" s="1">
        <v>347.39999389648398</v>
      </c>
      <c r="F40" s="1" t="s">
        <v>27</v>
      </c>
      <c r="G40">
        <f t="shared" si="0"/>
        <v>2.4000244140619316</v>
      </c>
      <c r="H40">
        <f t="shared" si="0"/>
        <v>2.4000244140620453</v>
      </c>
      <c r="I40" s="21">
        <f t="shared" si="1"/>
        <v>3.3941470763930046</v>
      </c>
    </row>
    <row r="41" spans="1:9" x14ac:dyDescent="0.3">
      <c r="A41" s="1">
        <v>16638</v>
      </c>
      <c r="B41" s="1" t="s">
        <v>29</v>
      </c>
      <c r="C41" s="1" t="s">
        <v>19</v>
      </c>
      <c r="D41" s="1">
        <v>744.79998779296795</v>
      </c>
      <c r="E41" s="1">
        <v>346.600006103515</v>
      </c>
      <c r="F41" s="1" t="s">
        <v>27</v>
      </c>
      <c r="G41">
        <f t="shared" si="0"/>
        <v>2.4000244140630684</v>
      </c>
      <c r="H41">
        <f t="shared" si="0"/>
        <v>0.79998779296897737</v>
      </c>
      <c r="I41" s="21">
        <f t="shared" si="1"/>
        <v>2.5298414292200513</v>
      </c>
    </row>
    <row r="42" spans="1:9" x14ac:dyDescent="0.3">
      <c r="A42" s="1">
        <v>16658</v>
      </c>
      <c r="B42" s="1" t="s">
        <v>29</v>
      </c>
      <c r="C42" s="1" t="s">
        <v>19</v>
      </c>
      <c r="D42" s="1">
        <v>742.40002441406205</v>
      </c>
      <c r="E42" s="1">
        <v>345.80001831054602</v>
      </c>
      <c r="F42" s="1" t="s">
        <v>27</v>
      </c>
      <c r="G42">
        <f t="shared" si="0"/>
        <v>2.3999633789059089</v>
      </c>
      <c r="H42">
        <f t="shared" si="0"/>
        <v>0.79998779296897737</v>
      </c>
      <c r="I42" s="21">
        <f t="shared" si="1"/>
        <v>2.529783526112233</v>
      </c>
    </row>
    <row r="43" spans="1:9" x14ac:dyDescent="0.3">
      <c r="A43" s="1">
        <v>16668</v>
      </c>
      <c r="B43" s="1" t="s">
        <v>29</v>
      </c>
      <c r="C43" s="1" t="s">
        <v>19</v>
      </c>
      <c r="D43" s="1">
        <v>741.60003662109295</v>
      </c>
      <c r="E43" s="1">
        <v>345.80001831054602</v>
      </c>
      <c r="F43" s="1" t="s">
        <v>27</v>
      </c>
      <c r="G43">
        <f t="shared" si="0"/>
        <v>0.79998779296909106</v>
      </c>
      <c r="H43">
        <f t="shared" si="0"/>
        <v>0</v>
      </c>
      <c r="I43" s="21">
        <f t="shared" si="1"/>
        <v>0.79998779296909106</v>
      </c>
    </row>
    <row r="44" spans="1:9" x14ac:dyDescent="0.3">
      <c r="A44" s="1">
        <v>16690</v>
      </c>
      <c r="B44" s="1" t="s">
        <v>29</v>
      </c>
      <c r="C44" s="1" t="s">
        <v>19</v>
      </c>
      <c r="D44" s="1">
        <v>739.20001220703102</v>
      </c>
      <c r="E44" s="1">
        <v>345.80001831054602</v>
      </c>
      <c r="F44" s="1" t="s">
        <v>27</v>
      </c>
      <c r="G44">
        <f t="shared" si="0"/>
        <v>2.4000244140619316</v>
      </c>
      <c r="H44">
        <f t="shared" si="0"/>
        <v>0</v>
      </c>
      <c r="I44" s="21">
        <f t="shared" si="1"/>
        <v>2.4000244140619316</v>
      </c>
    </row>
    <row r="45" spans="1:9" x14ac:dyDescent="0.3">
      <c r="A45" s="1">
        <v>16703</v>
      </c>
      <c r="B45" s="1" t="s">
        <v>29</v>
      </c>
      <c r="C45" s="1" t="s">
        <v>19</v>
      </c>
      <c r="D45" s="1">
        <v>738.40002441406205</v>
      </c>
      <c r="E45" s="1">
        <v>345.80001831054602</v>
      </c>
      <c r="F45" s="1" t="s">
        <v>27</v>
      </c>
      <c r="G45">
        <f t="shared" si="0"/>
        <v>0.79998779296897737</v>
      </c>
      <c r="H45">
        <f t="shared" si="0"/>
        <v>0</v>
      </c>
      <c r="I45" s="21">
        <f t="shared" si="1"/>
        <v>0.79998779296897737</v>
      </c>
    </row>
    <row r="46" spans="1:9" x14ac:dyDescent="0.3">
      <c r="A46" s="1">
        <v>16718</v>
      </c>
      <c r="B46" s="1" t="s">
        <v>29</v>
      </c>
      <c r="C46" s="1" t="s">
        <v>19</v>
      </c>
      <c r="D46" s="1">
        <v>736</v>
      </c>
      <c r="E46" s="1">
        <v>346.600006103515</v>
      </c>
      <c r="F46" s="1" t="s">
        <v>27</v>
      </c>
      <c r="G46">
        <f t="shared" si="0"/>
        <v>2.4000244140620453</v>
      </c>
      <c r="H46">
        <f t="shared" si="0"/>
        <v>0.79998779296897737</v>
      </c>
      <c r="I46" s="21">
        <f t="shared" si="1"/>
        <v>2.5298414292190805</v>
      </c>
    </row>
    <row r="47" spans="1:9" x14ac:dyDescent="0.3">
      <c r="A47" s="1">
        <v>16737</v>
      </c>
      <c r="B47" s="1" t="s">
        <v>29</v>
      </c>
      <c r="C47" s="1" t="s">
        <v>19</v>
      </c>
      <c r="D47" s="1">
        <v>734.40002441406205</v>
      </c>
      <c r="E47" s="1">
        <v>346.600006103515</v>
      </c>
      <c r="F47" s="1" t="s">
        <v>27</v>
      </c>
      <c r="G47">
        <f t="shared" si="0"/>
        <v>1.5999755859379547</v>
      </c>
      <c r="H47">
        <f t="shared" si="0"/>
        <v>0</v>
      </c>
      <c r="I47" s="21">
        <f t="shared" si="1"/>
        <v>1.5999755859379547</v>
      </c>
    </row>
    <row r="48" spans="1:9" x14ac:dyDescent="0.3">
      <c r="A48" s="1">
        <v>16758</v>
      </c>
      <c r="B48" s="1" t="s">
        <v>29</v>
      </c>
      <c r="C48" s="1" t="s">
        <v>19</v>
      </c>
      <c r="D48" s="1">
        <v>732.79998779296795</v>
      </c>
      <c r="E48" s="1">
        <v>347.39999389648398</v>
      </c>
      <c r="F48" s="1" t="s">
        <v>27</v>
      </c>
      <c r="G48">
        <f t="shared" si="0"/>
        <v>1.6000366210940911</v>
      </c>
      <c r="H48">
        <f t="shared" si="0"/>
        <v>0.79998779296897737</v>
      </c>
      <c r="I48" s="21">
        <f t="shared" si="1"/>
        <v>1.788881677960164</v>
      </c>
    </row>
    <row r="49" spans="1:9" x14ac:dyDescent="0.3">
      <c r="A49" s="1">
        <v>16772</v>
      </c>
      <c r="B49" s="1" t="s">
        <v>29</v>
      </c>
      <c r="C49" s="1" t="s">
        <v>19</v>
      </c>
      <c r="D49" s="1">
        <v>731.20001220703102</v>
      </c>
      <c r="E49" s="1">
        <v>347.39999389648398</v>
      </c>
      <c r="F49" s="1" t="s">
        <v>27</v>
      </c>
      <c r="G49">
        <f t="shared" si="0"/>
        <v>1.5999755859369316</v>
      </c>
      <c r="H49">
        <f t="shared" si="0"/>
        <v>0</v>
      </c>
      <c r="I49" s="21">
        <f t="shared" si="1"/>
        <v>1.5999755859369316</v>
      </c>
    </row>
    <row r="50" spans="1:9" x14ac:dyDescent="0.3">
      <c r="A50" s="1">
        <v>16789</v>
      </c>
      <c r="B50" s="1" t="s">
        <v>29</v>
      </c>
      <c r="C50" s="1" t="s">
        <v>19</v>
      </c>
      <c r="D50" s="1">
        <v>729.60003662109295</v>
      </c>
      <c r="E50" s="1">
        <v>347.39999389648398</v>
      </c>
      <c r="F50" s="1" t="s">
        <v>27</v>
      </c>
      <c r="G50">
        <f t="shared" si="0"/>
        <v>1.5999755859380684</v>
      </c>
      <c r="H50">
        <f t="shared" si="0"/>
        <v>0</v>
      </c>
      <c r="I50" s="21">
        <f t="shared" si="1"/>
        <v>1.5999755859380684</v>
      </c>
    </row>
    <row r="51" spans="1:9" x14ac:dyDescent="0.3">
      <c r="A51" s="1">
        <v>16808</v>
      </c>
      <c r="B51" s="1" t="s">
        <v>29</v>
      </c>
      <c r="C51" s="1" t="s">
        <v>19</v>
      </c>
      <c r="D51" s="1">
        <v>727.20001220703102</v>
      </c>
      <c r="E51" s="1">
        <v>349</v>
      </c>
      <c r="F51" s="1" t="s">
        <v>27</v>
      </c>
      <c r="G51">
        <f t="shared" si="0"/>
        <v>2.4000244140619316</v>
      </c>
      <c r="H51">
        <f t="shared" si="0"/>
        <v>1.6000061035160229</v>
      </c>
      <c r="I51" s="21">
        <f t="shared" si="1"/>
        <v>2.8844647197325615</v>
      </c>
    </row>
    <row r="52" spans="1:9" x14ac:dyDescent="0.3">
      <c r="A52" s="1">
        <v>16824</v>
      </c>
      <c r="B52" s="1" t="s">
        <v>29</v>
      </c>
      <c r="C52" s="1" t="s">
        <v>19</v>
      </c>
      <c r="D52" s="1">
        <v>726.40002441406205</v>
      </c>
      <c r="E52" s="1">
        <v>349</v>
      </c>
      <c r="F52" s="1" t="s">
        <v>27</v>
      </c>
      <c r="G52">
        <f t="shared" si="0"/>
        <v>0.79998779296897737</v>
      </c>
      <c r="H52">
        <f t="shared" si="0"/>
        <v>0</v>
      </c>
      <c r="I52" s="21">
        <f t="shared" si="1"/>
        <v>0.79998779296897737</v>
      </c>
    </row>
    <row r="53" spans="1:9" x14ac:dyDescent="0.3">
      <c r="A53" s="1">
        <v>16842</v>
      </c>
      <c r="B53" s="1" t="s">
        <v>29</v>
      </c>
      <c r="C53" s="1" t="s">
        <v>19</v>
      </c>
      <c r="D53" s="1">
        <v>724.79998779296795</v>
      </c>
      <c r="E53" s="1">
        <v>349.80001831054602</v>
      </c>
      <c r="F53" s="1" t="s">
        <v>27</v>
      </c>
      <c r="G53">
        <f t="shared" si="0"/>
        <v>1.6000366210940911</v>
      </c>
      <c r="H53">
        <f t="shared" si="0"/>
        <v>0.80001831054602235</v>
      </c>
      <c r="I53" s="21">
        <f t="shared" si="1"/>
        <v>1.7888953256272733</v>
      </c>
    </row>
    <row r="54" spans="1:9" x14ac:dyDescent="0.3">
      <c r="A54" s="1">
        <v>16853</v>
      </c>
      <c r="B54" s="1" t="s">
        <v>29</v>
      </c>
      <c r="C54" s="1" t="s">
        <v>19</v>
      </c>
      <c r="D54" s="1">
        <v>723.20001220703102</v>
      </c>
      <c r="E54" s="1">
        <v>349.80001831054602</v>
      </c>
      <c r="F54" s="1" t="s">
        <v>27</v>
      </c>
      <c r="G54">
        <f t="shared" si="0"/>
        <v>1.5999755859369316</v>
      </c>
      <c r="H54">
        <f t="shared" si="0"/>
        <v>0</v>
      </c>
      <c r="I54" s="21">
        <f t="shared" si="1"/>
        <v>1.5999755859369316</v>
      </c>
    </row>
    <row r="55" spans="1:9" x14ac:dyDescent="0.3">
      <c r="A55" s="1">
        <v>16874</v>
      </c>
      <c r="B55" s="1" t="s">
        <v>29</v>
      </c>
      <c r="C55" s="1" t="s">
        <v>19</v>
      </c>
      <c r="D55" s="1">
        <v>721.60003662109295</v>
      </c>
      <c r="E55" s="1">
        <v>349.80001831054602</v>
      </c>
      <c r="F55" s="1" t="s">
        <v>27</v>
      </c>
      <c r="G55">
        <f t="shared" si="0"/>
        <v>1.5999755859380684</v>
      </c>
      <c r="H55">
        <f t="shared" si="0"/>
        <v>0</v>
      </c>
      <c r="I55" s="21">
        <f t="shared" si="1"/>
        <v>1.5999755859380684</v>
      </c>
    </row>
    <row r="56" spans="1:9" x14ac:dyDescent="0.3">
      <c r="A56" s="1">
        <v>16889</v>
      </c>
      <c r="B56" s="1" t="s">
        <v>29</v>
      </c>
      <c r="C56" s="1" t="s">
        <v>19</v>
      </c>
      <c r="D56" s="1">
        <v>720</v>
      </c>
      <c r="E56" s="1">
        <v>350.600006103515</v>
      </c>
      <c r="F56" s="1" t="s">
        <v>27</v>
      </c>
      <c r="G56">
        <f t="shared" si="0"/>
        <v>1.6000366210929542</v>
      </c>
      <c r="H56">
        <f t="shared" si="0"/>
        <v>0.79998779296897737</v>
      </c>
      <c r="I56" s="21">
        <f t="shared" si="1"/>
        <v>1.788881677959147</v>
      </c>
    </row>
    <row r="57" spans="1:9" x14ac:dyDescent="0.3">
      <c r="A57" s="1">
        <v>16898</v>
      </c>
      <c r="B57" s="1" t="s">
        <v>29</v>
      </c>
      <c r="C57" s="1" t="s">
        <v>19</v>
      </c>
      <c r="D57" s="1">
        <v>718.40002441406205</v>
      </c>
      <c r="E57" s="1">
        <v>351.39999389648398</v>
      </c>
      <c r="F57" s="1" t="s">
        <v>27</v>
      </c>
      <c r="G57">
        <f t="shared" si="0"/>
        <v>1.5999755859379547</v>
      </c>
      <c r="H57">
        <f t="shared" si="0"/>
        <v>0.79998779296897737</v>
      </c>
      <c r="I57" s="21">
        <f t="shared" si="1"/>
        <v>1.7888270862486617</v>
      </c>
    </row>
    <row r="58" spans="1:9" x14ac:dyDescent="0.3">
      <c r="A58" s="1">
        <v>16918</v>
      </c>
      <c r="B58" s="1" t="s">
        <v>29</v>
      </c>
      <c r="C58" s="1" t="s">
        <v>19</v>
      </c>
      <c r="D58" s="1">
        <v>716.79998779296795</v>
      </c>
      <c r="E58" s="1">
        <v>351.39999389648398</v>
      </c>
      <c r="F58" s="1" t="s">
        <v>27</v>
      </c>
      <c r="G58">
        <f t="shared" si="0"/>
        <v>1.6000366210940911</v>
      </c>
      <c r="H58">
        <f t="shared" si="0"/>
        <v>0</v>
      </c>
      <c r="I58" s="21">
        <f t="shared" si="1"/>
        <v>1.6000366210940911</v>
      </c>
    </row>
    <row r="59" spans="1:9" x14ac:dyDescent="0.3">
      <c r="A59" s="1">
        <v>16942</v>
      </c>
      <c r="B59" s="1" t="s">
        <v>29</v>
      </c>
      <c r="C59" s="1" t="s">
        <v>19</v>
      </c>
      <c r="D59" s="1">
        <v>715.20001220703102</v>
      </c>
      <c r="E59" s="1">
        <v>352.20001220703102</v>
      </c>
      <c r="F59" s="1" t="s">
        <v>27</v>
      </c>
      <c r="G59">
        <f t="shared" si="0"/>
        <v>1.5999755859369316</v>
      </c>
      <c r="H59">
        <f t="shared" si="0"/>
        <v>0.80001831054704553</v>
      </c>
      <c r="I59" s="21">
        <f t="shared" si="1"/>
        <v>1.788840734331812</v>
      </c>
    </row>
    <row r="60" spans="1:9" x14ac:dyDescent="0.3">
      <c r="A60" s="1">
        <v>16952</v>
      </c>
      <c r="B60" s="1" t="s">
        <v>29</v>
      </c>
      <c r="C60" s="1" t="s">
        <v>19</v>
      </c>
      <c r="D60" s="1">
        <v>713.60003662109295</v>
      </c>
      <c r="E60" s="1">
        <v>352.20001220703102</v>
      </c>
      <c r="F60" s="1" t="s">
        <v>27</v>
      </c>
      <c r="G60">
        <f t="shared" si="0"/>
        <v>1.5999755859380684</v>
      </c>
      <c r="H60">
        <f t="shared" si="0"/>
        <v>0</v>
      </c>
      <c r="I60" s="21">
        <f t="shared" si="1"/>
        <v>1.5999755859380684</v>
      </c>
    </row>
    <row r="61" spans="1:9" x14ac:dyDescent="0.3">
      <c r="A61" s="1">
        <v>16973</v>
      </c>
      <c r="B61" s="1" t="s">
        <v>29</v>
      </c>
      <c r="C61" s="1" t="s">
        <v>19</v>
      </c>
      <c r="D61" s="1">
        <v>712</v>
      </c>
      <c r="E61" s="1">
        <v>352.20001220703102</v>
      </c>
      <c r="F61" s="1" t="s">
        <v>27</v>
      </c>
      <c r="G61">
        <f t="shared" si="0"/>
        <v>1.6000366210929542</v>
      </c>
      <c r="H61">
        <f t="shared" si="0"/>
        <v>0</v>
      </c>
      <c r="I61" s="21">
        <f t="shared" si="1"/>
        <v>1.6000366210929542</v>
      </c>
    </row>
    <row r="62" spans="1:9" x14ac:dyDescent="0.3">
      <c r="A62" s="1">
        <v>16987</v>
      </c>
      <c r="B62" s="1" t="s">
        <v>29</v>
      </c>
      <c r="C62" s="1" t="s">
        <v>19</v>
      </c>
      <c r="D62" s="1">
        <v>709.60003662109295</v>
      </c>
      <c r="E62" s="1">
        <v>352.20001220703102</v>
      </c>
      <c r="F62" s="1" t="s">
        <v>27</v>
      </c>
      <c r="G62">
        <f t="shared" si="0"/>
        <v>2.3999633789070458</v>
      </c>
      <c r="H62">
        <f t="shared" si="0"/>
        <v>0</v>
      </c>
      <c r="I62" s="21">
        <f t="shared" si="1"/>
        <v>2.3999633789070458</v>
      </c>
    </row>
    <row r="63" spans="1:9" x14ac:dyDescent="0.3">
      <c r="A63" s="1">
        <v>17004</v>
      </c>
      <c r="B63" s="1" t="s">
        <v>29</v>
      </c>
      <c r="C63" s="1" t="s">
        <v>19</v>
      </c>
      <c r="D63" s="1">
        <v>708</v>
      </c>
      <c r="E63" s="1">
        <v>352.20001220703102</v>
      </c>
      <c r="F63" s="1" t="s">
        <v>27</v>
      </c>
      <c r="G63">
        <f t="shared" si="0"/>
        <v>1.6000366210929542</v>
      </c>
      <c r="H63">
        <f t="shared" si="0"/>
        <v>0</v>
      </c>
      <c r="I63" s="21">
        <f t="shared" si="1"/>
        <v>1.6000366210929542</v>
      </c>
    </row>
    <row r="64" spans="1:9" x14ac:dyDescent="0.3">
      <c r="A64" s="1">
        <v>17022</v>
      </c>
      <c r="B64" s="1" t="s">
        <v>29</v>
      </c>
      <c r="C64" s="1" t="s">
        <v>19</v>
      </c>
      <c r="D64" s="1">
        <v>705.60003662109295</v>
      </c>
      <c r="E64" s="1">
        <v>352.20001220703102</v>
      </c>
      <c r="F64" s="1" t="s">
        <v>27</v>
      </c>
      <c r="G64">
        <f t="shared" si="0"/>
        <v>2.3999633789070458</v>
      </c>
      <c r="H64">
        <f t="shared" si="0"/>
        <v>0</v>
      </c>
      <c r="I64" s="21">
        <f t="shared" si="1"/>
        <v>2.3999633789070458</v>
      </c>
    </row>
    <row r="65" spans="1:9" x14ac:dyDescent="0.3">
      <c r="A65" s="1">
        <v>17040</v>
      </c>
      <c r="B65" s="1" t="s">
        <v>29</v>
      </c>
      <c r="C65" s="1" t="s">
        <v>19</v>
      </c>
      <c r="D65" s="1">
        <v>704</v>
      </c>
      <c r="E65" s="1">
        <v>351.39999389648398</v>
      </c>
      <c r="F65" s="1" t="s">
        <v>27</v>
      </c>
      <c r="G65">
        <f t="shared" si="0"/>
        <v>1.6000366210929542</v>
      </c>
      <c r="H65">
        <f t="shared" si="0"/>
        <v>0.80001831054704553</v>
      </c>
      <c r="I65" s="21">
        <f t="shared" si="1"/>
        <v>1.7888953256267139</v>
      </c>
    </row>
    <row r="66" spans="1:9" x14ac:dyDescent="0.3">
      <c r="A66" s="1">
        <v>17058</v>
      </c>
      <c r="B66" s="1" t="s">
        <v>29</v>
      </c>
      <c r="C66" s="1" t="s">
        <v>19</v>
      </c>
      <c r="D66" s="1">
        <v>701.60003662109295</v>
      </c>
      <c r="E66" s="1">
        <v>350.600006103515</v>
      </c>
      <c r="F66" s="1" t="s">
        <v>27</v>
      </c>
      <c r="G66">
        <f t="shared" si="0"/>
        <v>2.3999633789070458</v>
      </c>
      <c r="H66">
        <f t="shared" si="0"/>
        <v>0.79998779296897737</v>
      </c>
      <c r="I66" s="21">
        <f t="shared" si="1"/>
        <v>2.5297835261133117</v>
      </c>
    </row>
    <row r="67" spans="1:9" x14ac:dyDescent="0.3">
      <c r="A67" s="1">
        <v>17075</v>
      </c>
      <c r="B67" s="1" t="s">
        <v>29</v>
      </c>
      <c r="C67" s="1" t="s">
        <v>19</v>
      </c>
      <c r="D67" s="1">
        <v>699.20001220703102</v>
      </c>
      <c r="E67" s="1">
        <v>350.600006103515</v>
      </c>
      <c r="F67" s="1" t="s">
        <v>27</v>
      </c>
      <c r="G67">
        <f t="shared" si="0"/>
        <v>2.4000244140619316</v>
      </c>
      <c r="H67">
        <f t="shared" si="0"/>
        <v>0</v>
      </c>
      <c r="I67" s="21">
        <f t="shared" si="1"/>
        <v>2.4000244140619316</v>
      </c>
    </row>
    <row r="68" spans="1:9" x14ac:dyDescent="0.3">
      <c r="A68" s="1">
        <v>17088</v>
      </c>
      <c r="B68" s="1" t="s">
        <v>29</v>
      </c>
      <c r="C68" s="1" t="s">
        <v>19</v>
      </c>
      <c r="D68" s="1">
        <v>697.60003662109295</v>
      </c>
      <c r="E68" s="1">
        <v>350.600006103515</v>
      </c>
      <c r="F68" s="1" t="s">
        <v>27</v>
      </c>
      <c r="G68">
        <f t="shared" ref="G68:H118" si="2">ABS(D68-D67)</f>
        <v>1.5999755859380684</v>
      </c>
      <c r="H68">
        <f t="shared" si="2"/>
        <v>0</v>
      </c>
      <c r="I68" s="21">
        <f t="shared" ref="I68:I72" si="3">SQRT(G68^2+H68^2)</f>
        <v>1.5999755859380684</v>
      </c>
    </row>
    <row r="69" spans="1:9" x14ac:dyDescent="0.3">
      <c r="A69" s="1">
        <v>17103</v>
      </c>
      <c r="B69" s="1" t="s">
        <v>29</v>
      </c>
      <c r="C69" s="1" t="s">
        <v>19</v>
      </c>
      <c r="D69" s="1">
        <v>696</v>
      </c>
      <c r="E69" s="1">
        <v>349.80001831054602</v>
      </c>
      <c r="F69" s="1" t="s">
        <v>27</v>
      </c>
      <c r="G69">
        <f t="shared" si="2"/>
        <v>1.6000366210929542</v>
      </c>
      <c r="H69">
        <f t="shared" si="2"/>
        <v>0.79998779296897737</v>
      </c>
      <c r="I69" s="21">
        <f t="shared" si="3"/>
        <v>1.788881677959147</v>
      </c>
    </row>
    <row r="70" spans="1:9" x14ac:dyDescent="0.3">
      <c r="A70" s="1">
        <v>17120</v>
      </c>
      <c r="B70" s="1" t="s">
        <v>29</v>
      </c>
      <c r="C70" s="1" t="s">
        <v>19</v>
      </c>
      <c r="D70" s="1">
        <v>693.60003662109295</v>
      </c>
      <c r="E70" s="1">
        <v>349.80001831054602</v>
      </c>
      <c r="F70" s="1" t="s">
        <v>27</v>
      </c>
      <c r="G70">
        <f t="shared" si="2"/>
        <v>2.3999633789070458</v>
      </c>
      <c r="H70">
        <f t="shared" si="2"/>
        <v>0</v>
      </c>
      <c r="I70" s="21">
        <f t="shared" si="3"/>
        <v>2.3999633789070458</v>
      </c>
    </row>
    <row r="71" spans="1:9" x14ac:dyDescent="0.3">
      <c r="A71" s="1">
        <v>17133</v>
      </c>
      <c r="B71" s="1" t="s">
        <v>29</v>
      </c>
      <c r="C71" s="1" t="s">
        <v>19</v>
      </c>
      <c r="D71" s="1">
        <v>692</v>
      </c>
      <c r="E71" s="1">
        <v>349.80001831054602</v>
      </c>
      <c r="F71" s="1" t="s">
        <v>27</v>
      </c>
      <c r="G71">
        <f t="shared" si="2"/>
        <v>1.6000366210929542</v>
      </c>
      <c r="H71">
        <f t="shared" si="2"/>
        <v>0</v>
      </c>
      <c r="I71" s="21">
        <f t="shared" si="3"/>
        <v>1.6000366210929542</v>
      </c>
    </row>
    <row r="72" spans="1:9" x14ac:dyDescent="0.3">
      <c r="A72" s="1">
        <v>17143</v>
      </c>
      <c r="B72" s="1" t="s">
        <v>30</v>
      </c>
      <c r="C72" s="1" t="s">
        <v>19</v>
      </c>
      <c r="D72" s="1">
        <v>692</v>
      </c>
      <c r="E72" s="1">
        <v>349.80001831054602</v>
      </c>
      <c r="F72" s="1" t="s">
        <v>27</v>
      </c>
      <c r="G72">
        <f t="shared" si="2"/>
        <v>0</v>
      </c>
      <c r="H72">
        <f t="shared" si="2"/>
        <v>0</v>
      </c>
      <c r="I72" s="21">
        <f t="shared" si="3"/>
        <v>0</v>
      </c>
    </row>
    <row r="74" spans="1:9" x14ac:dyDescent="0.3">
      <c r="G74">
        <f t="shared" si="2"/>
        <v>0</v>
      </c>
      <c r="H74">
        <f t="shared" si="2"/>
        <v>0</v>
      </c>
    </row>
    <row r="75" spans="1:9" x14ac:dyDescent="0.3">
      <c r="G75">
        <f t="shared" si="2"/>
        <v>0</v>
      </c>
      <c r="H75">
        <f t="shared" si="2"/>
        <v>0</v>
      </c>
    </row>
    <row r="76" spans="1:9" x14ac:dyDescent="0.3">
      <c r="G76">
        <f t="shared" si="2"/>
        <v>0</v>
      </c>
      <c r="H76">
        <f t="shared" si="2"/>
        <v>0</v>
      </c>
    </row>
    <row r="77" spans="1:9" x14ac:dyDescent="0.3">
      <c r="G77">
        <f t="shared" si="2"/>
        <v>0</v>
      </c>
      <c r="H77">
        <f t="shared" si="2"/>
        <v>0</v>
      </c>
    </row>
    <row r="78" spans="1:9" x14ac:dyDescent="0.3">
      <c r="G78">
        <f t="shared" si="2"/>
        <v>0</v>
      </c>
      <c r="H78">
        <f t="shared" si="2"/>
        <v>0</v>
      </c>
    </row>
    <row r="79" spans="1:9" x14ac:dyDescent="0.3">
      <c r="G79">
        <f t="shared" si="2"/>
        <v>0</v>
      </c>
      <c r="H79">
        <f t="shared" si="2"/>
        <v>0</v>
      </c>
    </row>
    <row r="80" spans="1:9" x14ac:dyDescent="0.3">
      <c r="G80">
        <f t="shared" si="2"/>
        <v>0</v>
      </c>
      <c r="H80">
        <f t="shared" si="2"/>
        <v>0</v>
      </c>
    </row>
    <row r="81" spans="7:8" x14ac:dyDescent="0.3">
      <c r="G81">
        <f t="shared" si="2"/>
        <v>0</v>
      </c>
      <c r="H81">
        <f t="shared" si="2"/>
        <v>0</v>
      </c>
    </row>
    <row r="82" spans="7:8" x14ac:dyDescent="0.3">
      <c r="G82">
        <f t="shared" si="2"/>
        <v>0</v>
      </c>
      <c r="H82">
        <f t="shared" si="2"/>
        <v>0</v>
      </c>
    </row>
    <row r="83" spans="7:8" x14ac:dyDescent="0.3">
      <c r="G83">
        <f t="shared" si="2"/>
        <v>0</v>
      </c>
      <c r="H83">
        <f t="shared" si="2"/>
        <v>0</v>
      </c>
    </row>
    <row r="84" spans="7:8" x14ac:dyDescent="0.3">
      <c r="G84">
        <f t="shared" si="2"/>
        <v>0</v>
      </c>
      <c r="H84">
        <f t="shared" si="2"/>
        <v>0</v>
      </c>
    </row>
    <row r="85" spans="7:8" x14ac:dyDescent="0.3">
      <c r="G85">
        <f t="shared" si="2"/>
        <v>0</v>
      </c>
      <c r="H85">
        <f t="shared" si="2"/>
        <v>0</v>
      </c>
    </row>
    <row r="86" spans="7:8" x14ac:dyDescent="0.3">
      <c r="G86">
        <f t="shared" si="2"/>
        <v>0</v>
      </c>
      <c r="H86">
        <f t="shared" si="2"/>
        <v>0</v>
      </c>
    </row>
    <row r="87" spans="7:8" x14ac:dyDescent="0.3">
      <c r="G87">
        <f t="shared" si="2"/>
        <v>0</v>
      </c>
      <c r="H87">
        <f t="shared" si="2"/>
        <v>0</v>
      </c>
    </row>
    <row r="88" spans="7:8" x14ac:dyDescent="0.3">
      <c r="G88">
        <f t="shared" si="2"/>
        <v>0</v>
      </c>
      <c r="H88">
        <f t="shared" si="2"/>
        <v>0</v>
      </c>
    </row>
    <row r="89" spans="7:8" x14ac:dyDescent="0.3">
      <c r="G89">
        <f t="shared" si="2"/>
        <v>0</v>
      </c>
      <c r="H89">
        <f t="shared" si="2"/>
        <v>0</v>
      </c>
    </row>
    <row r="90" spans="7:8" x14ac:dyDescent="0.3">
      <c r="G90">
        <f t="shared" si="2"/>
        <v>0</v>
      </c>
      <c r="H90">
        <f t="shared" si="2"/>
        <v>0</v>
      </c>
    </row>
    <row r="91" spans="7:8" x14ac:dyDescent="0.3">
      <c r="G91">
        <f t="shared" si="2"/>
        <v>0</v>
      </c>
      <c r="H91">
        <f t="shared" si="2"/>
        <v>0</v>
      </c>
    </row>
    <row r="92" spans="7:8" x14ac:dyDescent="0.3">
      <c r="G92">
        <f t="shared" si="2"/>
        <v>0</v>
      </c>
      <c r="H92">
        <f t="shared" si="2"/>
        <v>0</v>
      </c>
    </row>
    <row r="93" spans="7:8" x14ac:dyDescent="0.3">
      <c r="G93">
        <f t="shared" si="2"/>
        <v>0</v>
      </c>
      <c r="H93">
        <f t="shared" si="2"/>
        <v>0</v>
      </c>
    </row>
    <row r="94" spans="7:8" x14ac:dyDescent="0.3">
      <c r="G94">
        <f t="shared" si="2"/>
        <v>0</v>
      </c>
      <c r="H94">
        <f t="shared" si="2"/>
        <v>0</v>
      </c>
    </row>
    <row r="95" spans="7:8" x14ac:dyDescent="0.3">
      <c r="G95">
        <f t="shared" si="2"/>
        <v>0</v>
      </c>
      <c r="H95">
        <f t="shared" si="2"/>
        <v>0</v>
      </c>
    </row>
    <row r="96" spans="7:8" x14ac:dyDescent="0.3">
      <c r="G96">
        <f t="shared" si="2"/>
        <v>0</v>
      </c>
      <c r="H96">
        <f t="shared" si="2"/>
        <v>0</v>
      </c>
    </row>
    <row r="97" spans="7:8" x14ac:dyDescent="0.3">
      <c r="G97">
        <f t="shared" si="2"/>
        <v>0</v>
      </c>
      <c r="H97">
        <f t="shared" si="2"/>
        <v>0</v>
      </c>
    </row>
    <row r="98" spans="7:8" x14ac:dyDescent="0.3">
      <c r="G98">
        <f t="shared" si="2"/>
        <v>0</v>
      </c>
      <c r="H98">
        <f t="shared" si="2"/>
        <v>0</v>
      </c>
    </row>
    <row r="99" spans="7:8" x14ac:dyDescent="0.3">
      <c r="G99">
        <f t="shared" si="2"/>
        <v>0</v>
      </c>
      <c r="H99">
        <f t="shared" si="2"/>
        <v>0</v>
      </c>
    </row>
    <row r="100" spans="7:8" x14ac:dyDescent="0.3">
      <c r="G100">
        <f t="shared" si="2"/>
        <v>0</v>
      </c>
      <c r="H100">
        <f t="shared" si="2"/>
        <v>0</v>
      </c>
    </row>
    <row r="101" spans="7:8" x14ac:dyDescent="0.3">
      <c r="G101">
        <f t="shared" si="2"/>
        <v>0</v>
      </c>
      <c r="H101">
        <f t="shared" si="2"/>
        <v>0</v>
      </c>
    </row>
    <row r="102" spans="7:8" x14ac:dyDescent="0.3">
      <c r="G102">
        <f t="shared" si="2"/>
        <v>0</v>
      </c>
      <c r="H102">
        <f t="shared" si="2"/>
        <v>0</v>
      </c>
    </row>
    <row r="103" spans="7:8" x14ac:dyDescent="0.3">
      <c r="G103">
        <f t="shared" si="2"/>
        <v>0</v>
      </c>
      <c r="H103">
        <f t="shared" si="2"/>
        <v>0</v>
      </c>
    </row>
    <row r="104" spans="7:8" x14ac:dyDescent="0.3">
      <c r="G104">
        <f t="shared" si="2"/>
        <v>0</v>
      </c>
      <c r="H104">
        <f t="shared" si="2"/>
        <v>0</v>
      </c>
    </row>
    <row r="105" spans="7:8" x14ac:dyDescent="0.3">
      <c r="G105">
        <f t="shared" si="2"/>
        <v>0</v>
      </c>
      <c r="H105">
        <f t="shared" si="2"/>
        <v>0</v>
      </c>
    </row>
    <row r="106" spans="7:8" x14ac:dyDescent="0.3">
      <c r="G106">
        <f t="shared" si="2"/>
        <v>0</v>
      </c>
      <c r="H106">
        <f t="shared" si="2"/>
        <v>0</v>
      </c>
    </row>
    <row r="107" spans="7:8" x14ac:dyDescent="0.3">
      <c r="G107">
        <f t="shared" si="2"/>
        <v>0</v>
      </c>
      <c r="H107">
        <f t="shared" si="2"/>
        <v>0</v>
      </c>
    </row>
    <row r="108" spans="7:8" x14ac:dyDescent="0.3">
      <c r="G108">
        <f t="shared" si="2"/>
        <v>0</v>
      </c>
      <c r="H108">
        <f t="shared" si="2"/>
        <v>0</v>
      </c>
    </row>
    <row r="109" spans="7:8" x14ac:dyDescent="0.3">
      <c r="G109">
        <f t="shared" si="2"/>
        <v>0</v>
      </c>
      <c r="H109">
        <f t="shared" si="2"/>
        <v>0</v>
      </c>
    </row>
    <row r="110" spans="7:8" x14ac:dyDescent="0.3">
      <c r="G110">
        <f t="shared" si="2"/>
        <v>0</v>
      </c>
      <c r="H110">
        <f t="shared" si="2"/>
        <v>0</v>
      </c>
    </row>
    <row r="111" spans="7:8" x14ac:dyDescent="0.3">
      <c r="G111">
        <f t="shared" si="2"/>
        <v>0</v>
      </c>
      <c r="H111">
        <f t="shared" si="2"/>
        <v>0</v>
      </c>
    </row>
    <row r="112" spans="7:8" x14ac:dyDescent="0.3">
      <c r="G112">
        <f t="shared" si="2"/>
        <v>0</v>
      </c>
      <c r="H112">
        <f t="shared" si="2"/>
        <v>0</v>
      </c>
    </row>
    <row r="113" spans="7:8" x14ac:dyDescent="0.3">
      <c r="G113">
        <f t="shared" si="2"/>
        <v>0</v>
      </c>
      <c r="H113">
        <f t="shared" si="2"/>
        <v>0</v>
      </c>
    </row>
    <row r="114" spans="7:8" x14ac:dyDescent="0.3">
      <c r="G114">
        <f t="shared" si="2"/>
        <v>0</v>
      </c>
      <c r="H114">
        <f t="shared" si="2"/>
        <v>0</v>
      </c>
    </row>
    <row r="115" spans="7:8" x14ac:dyDescent="0.3">
      <c r="G115">
        <f t="shared" si="2"/>
        <v>0</v>
      </c>
      <c r="H115">
        <f t="shared" si="2"/>
        <v>0</v>
      </c>
    </row>
    <row r="116" spans="7:8" x14ac:dyDescent="0.3">
      <c r="G116">
        <f t="shared" si="2"/>
        <v>0</v>
      </c>
      <c r="H116">
        <f t="shared" si="2"/>
        <v>0</v>
      </c>
    </row>
    <row r="117" spans="7:8" x14ac:dyDescent="0.3">
      <c r="G117">
        <f t="shared" si="2"/>
        <v>0</v>
      </c>
      <c r="H117">
        <f t="shared" si="2"/>
        <v>0</v>
      </c>
    </row>
    <row r="118" spans="7:8" x14ac:dyDescent="0.3">
      <c r="G118">
        <f t="shared" si="2"/>
        <v>0</v>
      </c>
      <c r="H118">
        <f t="shared" si="2"/>
        <v>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1D9B-8601-4DA9-941D-6F040917F7A4}">
  <sheetPr codeName="Munka15"/>
  <dimension ref="A1:O118"/>
  <sheetViews>
    <sheetView workbookViewId="0">
      <selection activeCell="C28" sqref="C28"/>
    </sheetView>
  </sheetViews>
  <sheetFormatPr defaultRowHeight="14.4" x14ac:dyDescent="0.3"/>
  <cols>
    <col min="1" max="1" width="10.109375" bestFit="1" customWidth="1"/>
    <col min="2" max="2" width="11.44140625" bestFit="1" customWidth="1"/>
    <col min="3" max="3" width="7.33203125" bestFit="1" customWidth="1"/>
    <col min="4" max="5" width="12" bestFit="1" customWidth="1"/>
    <col min="6" max="6" width="9.6640625" bestFit="1" customWidth="1"/>
    <col min="7" max="7" width="8.88671875" customWidth="1"/>
  </cols>
  <sheetData>
    <row r="1" spans="1:15" x14ac:dyDescent="0.3">
      <c r="A1" s="1" t="s">
        <v>32</v>
      </c>
      <c r="B1" t="s">
        <v>33</v>
      </c>
      <c r="C1" t="s">
        <v>33</v>
      </c>
      <c r="D1" t="s">
        <v>34</v>
      </c>
      <c r="E1" t="s">
        <v>34</v>
      </c>
      <c r="F1" t="s">
        <v>33</v>
      </c>
      <c r="G1" t="s">
        <v>108</v>
      </c>
      <c r="H1" t="s">
        <v>108</v>
      </c>
      <c r="I1" s="21" t="s">
        <v>122</v>
      </c>
      <c r="L1" s="7">
        <f>M1+M4</f>
        <v>0.79998779296795419</v>
      </c>
      <c r="M1">
        <f>ABS(M2-M3)</f>
        <v>1.1368683772161603E-13</v>
      </c>
      <c r="N1">
        <f>ABS(N2-N3)</f>
        <v>1.5999755859379547</v>
      </c>
      <c r="O1" s="7">
        <f>N1+N4</f>
        <v>76.799987792970001</v>
      </c>
    </row>
    <row r="2" spans="1:15" x14ac:dyDescent="0.3">
      <c r="A2" s="1">
        <v>9775</v>
      </c>
      <c r="B2" s="1" t="s">
        <v>28</v>
      </c>
      <c r="C2" s="1" t="s">
        <v>14</v>
      </c>
      <c r="D2" s="1">
        <v>928.79998779296795</v>
      </c>
      <c r="E2" s="1">
        <v>404.20001220703102</v>
      </c>
      <c r="F2" s="1" t="s">
        <v>27</v>
      </c>
      <c r="G2">
        <v>0</v>
      </c>
      <c r="H2">
        <v>0</v>
      </c>
      <c r="I2" s="23">
        <f>SUM(I3:I207)</f>
        <v>1837.6825777477752</v>
      </c>
      <c r="M2">
        <f>ABS(SUM(G2:G62))</f>
        <v>585.59997558593682</v>
      </c>
      <c r="N2">
        <f>ABS(SUM(H2:H62))</f>
        <v>220.79998779296898</v>
      </c>
    </row>
    <row r="3" spans="1:15" x14ac:dyDescent="0.3">
      <c r="A3" s="1">
        <v>9915</v>
      </c>
      <c r="B3" s="1" t="s">
        <v>29</v>
      </c>
      <c r="C3" s="1" t="s">
        <v>14</v>
      </c>
      <c r="D3" s="1">
        <v>925.60003662109295</v>
      </c>
      <c r="E3" s="1">
        <v>405</v>
      </c>
      <c r="F3" s="1" t="s">
        <v>27</v>
      </c>
      <c r="G3">
        <f>ABS(D3-D2)</f>
        <v>3.199951171875</v>
      </c>
      <c r="H3">
        <f>ABS(E3-E2)</f>
        <v>0.79998779296897737</v>
      </c>
      <c r="I3" s="21">
        <f>SQRT(G3^2+H3^2)</f>
        <v>3.2984341696149646</v>
      </c>
      <c r="M3">
        <f>ABS(D2-D62)</f>
        <v>585.59997558593693</v>
      </c>
      <c r="N3">
        <f>ABS(E2-E62)</f>
        <v>219.20001220703102</v>
      </c>
    </row>
    <row r="4" spans="1:15" x14ac:dyDescent="0.3">
      <c r="A4" s="1">
        <v>9927</v>
      </c>
      <c r="B4" s="1" t="s">
        <v>29</v>
      </c>
      <c r="C4" s="1" t="s">
        <v>14</v>
      </c>
      <c r="D4" s="1">
        <v>912.79998779296795</v>
      </c>
      <c r="E4" s="1">
        <v>412.20001220703102</v>
      </c>
      <c r="F4" s="1" t="s">
        <v>27</v>
      </c>
      <c r="G4">
        <f t="shared" ref="G4:G67" si="0">ABS(D4-D3)</f>
        <v>12.800048828125</v>
      </c>
      <c r="H4">
        <f t="shared" ref="H4:H67" si="1">ABS(E4-E3)</f>
        <v>7.2000122070310226</v>
      </c>
      <c r="I4" s="21">
        <f t="shared" ref="I4:I67" si="2">SQRT(G4^2+H4^2)</f>
        <v>14.686096342588112</v>
      </c>
      <c r="M4">
        <f>ABS(M5-M6)</f>
        <v>0.79998779296784051</v>
      </c>
      <c r="N4">
        <f>ABS(N5-N6)</f>
        <v>75.200012207032046</v>
      </c>
    </row>
    <row r="5" spans="1:15" x14ac:dyDescent="0.3">
      <c r="A5" s="1">
        <v>9943</v>
      </c>
      <c r="B5" s="1" t="s">
        <v>29</v>
      </c>
      <c r="C5" s="1" t="s">
        <v>14</v>
      </c>
      <c r="D5" s="1">
        <v>888</v>
      </c>
      <c r="E5" s="1">
        <v>430.600006103515</v>
      </c>
      <c r="F5" s="1" t="s">
        <v>27</v>
      </c>
      <c r="G5">
        <f t="shared" si="0"/>
        <v>24.799987792967954</v>
      </c>
      <c r="H5">
        <f t="shared" si="1"/>
        <v>18.399993896483977</v>
      </c>
      <c r="I5" s="21">
        <f t="shared" si="2"/>
        <v>30.880401064785527</v>
      </c>
      <c r="M5">
        <f>ABS(SUM(G64:G118))</f>
        <v>599.1999816894529</v>
      </c>
      <c r="N5">
        <f>ABS(SUM(H64:H118))</f>
        <v>123.20001220703205</v>
      </c>
    </row>
    <row r="6" spans="1:15" x14ac:dyDescent="0.3">
      <c r="A6" s="1">
        <v>9960</v>
      </c>
      <c r="B6" s="1" t="s">
        <v>29</v>
      </c>
      <c r="C6" s="1" t="s">
        <v>14</v>
      </c>
      <c r="D6" s="1">
        <v>858.40002441406205</v>
      </c>
      <c r="E6" s="1">
        <v>450.60006713867102</v>
      </c>
      <c r="F6" s="1" t="s">
        <v>27</v>
      </c>
      <c r="G6">
        <f t="shared" si="0"/>
        <v>29.599975585937955</v>
      </c>
      <c r="H6">
        <f t="shared" si="1"/>
        <v>20.000061035156023</v>
      </c>
      <c r="I6" s="21">
        <f t="shared" si="2"/>
        <v>35.723395640645485</v>
      </c>
      <c r="M6">
        <f>ABS(D64-D118)</f>
        <v>598.39999389648506</v>
      </c>
      <c r="N6">
        <f>ABS(E64-E118)</f>
        <v>48</v>
      </c>
    </row>
    <row r="7" spans="1:15" x14ac:dyDescent="0.3">
      <c r="A7" s="1">
        <v>9978</v>
      </c>
      <c r="B7" s="1" t="s">
        <v>29</v>
      </c>
      <c r="C7" s="1" t="s">
        <v>14</v>
      </c>
      <c r="D7" s="1">
        <v>821.60003662109295</v>
      </c>
      <c r="E7" s="1">
        <v>476.20001220703102</v>
      </c>
      <c r="F7" s="1" t="s">
        <v>27</v>
      </c>
      <c r="G7">
        <f t="shared" si="0"/>
        <v>36.799987792969091</v>
      </c>
      <c r="H7">
        <f t="shared" si="1"/>
        <v>25.59994506836</v>
      </c>
      <c r="I7" s="21">
        <f t="shared" si="2"/>
        <v>44.828520933282235</v>
      </c>
    </row>
    <row r="8" spans="1:15" x14ac:dyDescent="0.3">
      <c r="A8" s="1">
        <v>9988</v>
      </c>
      <c r="B8" s="1" t="s">
        <v>29</v>
      </c>
      <c r="C8" s="1" t="s">
        <v>14</v>
      </c>
      <c r="D8" s="1">
        <v>800</v>
      </c>
      <c r="E8" s="1">
        <v>490.60006713867102</v>
      </c>
      <c r="F8" s="1" t="s">
        <v>27</v>
      </c>
      <c r="G8">
        <f t="shared" si="0"/>
        <v>21.600036621092954</v>
      </c>
      <c r="H8">
        <f t="shared" si="1"/>
        <v>14.40005493164</v>
      </c>
      <c r="I8" s="21">
        <f t="shared" si="2"/>
        <v>25.960030124535798</v>
      </c>
    </row>
    <row r="9" spans="1:15" x14ac:dyDescent="0.3">
      <c r="A9" s="1">
        <v>10007</v>
      </c>
      <c r="B9" s="1" t="s">
        <v>29</v>
      </c>
      <c r="C9" s="1" t="s">
        <v>14</v>
      </c>
      <c r="D9" s="1">
        <v>769.60003662109295</v>
      </c>
      <c r="E9" s="1">
        <v>509</v>
      </c>
      <c r="F9" s="1" t="s">
        <v>27</v>
      </c>
      <c r="G9">
        <f t="shared" si="0"/>
        <v>30.399963378907046</v>
      </c>
      <c r="H9">
        <f t="shared" si="1"/>
        <v>18.399932861328978</v>
      </c>
      <c r="I9" s="21">
        <f t="shared" si="2"/>
        <v>35.534705609309661</v>
      </c>
    </row>
    <row r="10" spans="1:15" x14ac:dyDescent="0.3">
      <c r="A10" s="1">
        <v>10028</v>
      </c>
      <c r="B10" s="1" t="s">
        <v>29</v>
      </c>
      <c r="C10" s="1" t="s">
        <v>14</v>
      </c>
      <c r="D10" s="1">
        <v>741.60003662109295</v>
      </c>
      <c r="E10" s="1">
        <v>518.60003662109295</v>
      </c>
      <c r="F10" s="1" t="s">
        <v>27</v>
      </c>
      <c r="G10">
        <f t="shared" si="0"/>
        <v>28</v>
      </c>
      <c r="H10">
        <f t="shared" si="1"/>
        <v>9.6000366210929542</v>
      </c>
      <c r="I10" s="21">
        <f t="shared" si="2"/>
        <v>29.6000118771315</v>
      </c>
    </row>
    <row r="11" spans="1:15" x14ac:dyDescent="0.3">
      <c r="A11" s="1">
        <v>10042</v>
      </c>
      <c r="B11" s="1" t="s">
        <v>29</v>
      </c>
      <c r="C11" s="1" t="s">
        <v>14</v>
      </c>
      <c r="D11" s="1">
        <v>718.40002441406205</v>
      </c>
      <c r="E11" s="1">
        <v>525</v>
      </c>
      <c r="F11" s="1" t="s">
        <v>27</v>
      </c>
      <c r="G11">
        <f t="shared" si="0"/>
        <v>23.200012207030909</v>
      </c>
      <c r="H11">
        <f t="shared" si="1"/>
        <v>6.3999633789070458</v>
      </c>
      <c r="I11" s="21">
        <f t="shared" si="2"/>
        <v>24.066576359294118</v>
      </c>
    </row>
    <row r="12" spans="1:15" x14ac:dyDescent="0.3">
      <c r="A12" s="1">
        <v>10058</v>
      </c>
      <c r="B12" s="1" t="s">
        <v>29</v>
      </c>
      <c r="C12" s="1" t="s">
        <v>14</v>
      </c>
      <c r="D12" s="1">
        <v>698.40002441406205</v>
      </c>
      <c r="E12" s="1">
        <v>529.79998779296795</v>
      </c>
      <c r="F12" s="1" t="s">
        <v>27</v>
      </c>
      <c r="G12">
        <f t="shared" si="0"/>
        <v>20</v>
      </c>
      <c r="H12">
        <f t="shared" si="1"/>
        <v>4.7999877929679542</v>
      </c>
      <c r="I12" s="21">
        <f t="shared" si="2"/>
        <v>20.56793336270422</v>
      </c>
    </row>
    <row r="13" spans="1:15" x14ac:dyDescent="0.3">
      <c r="A13" s="1">
        <v>10077</v>
      </c>
      <c r="B13" s="1" t="s">
        <v>29</v>
      </c>
      <c r="C13" s="1" t="s">
        <v>14</v>
      </c>
      <c r="D13" s="1">
        <v>678.40002441406205</v>
      </c>
      <c r="E13" s="1">
        <v>536.20001220703102</v>
      </c>
      <c r="F13" s="1" t="s">
        <v>27</v>
      </c>
      <c r="G13">
        <f t="shared" si="0"/>
        <v>20</v>
      </c>
      <c r="H13">
        <f t="shared" si="1"/>
        <v>6.4000244140630684</v>
      </c>
      <c r="I13" s="21">
        <f t="shared" si="2"/>
        <v>20.999055038277398</v>
      </c>
    </row>
    <row r="14" spans="1:15" x14ac:dyDescent="0.3">
      <c r="A14" s="1">
        <v>10087</v>
      </c>
      <c r="B14" s="1" t="s">
        <v>29</v>
      </c>
      <c r="C14" s="1" t="s">
        <v>14</v>
      </c>
      <c r="D14" s="1">
        <v>671.20001220703102</v>
      </c>
      <c r="E14" s="1">
        <v>537.79998779296795</v>
      </c>
      <c r="F14" s="1" t="s">
        <v>27</v>
      </c>
      <c r="G14">
        <f t="shared" si="0"/>
        <v>7.2000122070310226</v>
      </c>
      <c r="H14">
        <f t="shared" si="1"/>
        <v>1.5999755859369316</v>
      </c>
      <c r="I14" s="21">
        <f t="shared" si="2"/>
        <v>7.375642186073696</v>
      </c>
    </row>
    <row r="15" spans="1:15" x14ac:dyDescent="0.3">
      <c r="A15" s="1">
        <v>10107</v>
      </c>
      <c r="B15" s="1" t="s">
        <v>29</v>
      </c>
      <c r="C15" s="1" t="s">
        <v>14</v>
      </c>
      <c r="D15" s="1">
        <v>657.60003662109295</v>
      </c>
      <c r="E15" s="1">
        <v>541</v>
      </c>
      <c r="F15" s="1" t="s">
        <v>27</v>
      </c>
      <c r="G15">
        <f t="shared" si="0"/>
        <v>13.599975585938068</v>
      </c>
      <c r="H15">
        <f t="shared" si="1"/>
        <v>3.2000122070320458</v>
      </c>
      <c r="I15" s="21">
        <f t="shared" si="2"/>
        <v>13.971378388092766</v>
      </c>
    </row>
    <row r="16" spans="1:15" x14ac:dyDescent="0.3">
      <c r="A16" s="1">
        <v>10122</v>
      </c>
      <c r="B16" s="1" t="s">
        <v>29</v>
      </c>
      <c r="C16" s="1" t="s">
        <v>14</v>
      </c>
      <c r="D16" s="1">
        <v>646.40002441406205</v>
      </c>
      <c r="E16" s="1">
        <v>541.79998779296795</v>
      </c>
      <c r="F16" s="1" t="s">
        <v>27</v>
      </c>
      <c r="G16">
        <f t="shared" si="0"/>
        <v>11.200012207030909</v>
      </c>
      <c r="H16">
        <f t="shared" si="1"/>
        <v>0.79998779296795419</v>
      </c>
      <c r="I16" s="21">
        <f t="shared" si="2"/>
        <v>11.228546384396294</v>
      </c>
    </row>
    <row r="17" spans="1:9" x14ac:dyDescent="0.3">
      <c r="A17" s="1">
        <v>10142</v>
      </c>
      <c r="B17" s="1" t="s">
        <v>29</v>
      </c>
      <c r="C17" s="1" t="s">
        <v>14</v>
      </c>
      <c r="D17" s="1">
        <v>634.40002441406205</v>
      </c>
      <c r="E17" s="1">
        <v>544.20001220703102</v>
      </c>
      <c r="F17" s="1" t="s">
        <v>27</v>
      </c>
      <c r="G17">
        <f t="shared" si="0"/>
        <v>12</v>
      </c>
      <c r="H17">
        <f t="shared" si="1"/>
        <v>2.4000244140630684</v>
      </c>
      <c r="I17" s="21">
        <f t="shared" si="2"/>
        <v>12.237651620637791</v>
      </c>
    </row>
    <row r="18" spans="1:9" x14ac:dyDescent="0.3">
      <c r="A18" s="1">
        <v>10162</v>
      </c>
      <c r="B18" s="1" t="s">
        <v>29</v>
      </c>
      <c r="C18" s="1" t="s">
        <v>14</v>
      </c>
      <c r="D18" s="1">
        <v>621.60003662109295</v>
      </c>
      <c r="E18" s="1">
        <v>545</v>
      </c>
      <c r="F18" s="1" t="s">
        <v>27</v>
      </c>
      <c r="G18">
        <f t="shared" si="0"/>
        <v>12.799987792969091</v>
      </c>
      <c r="H18">
        <f t="shared" si="1"/>
        <v>0.79998779296897737</v>
      </c>
      <c r="I18" s="21">
        <f t="shared" si="2"/>
        <v>12.824962688797855</v>
      </c>
    </row>
    <row r="19" spans="1:9" x14ac:dyDescent="0.3">
      <c r="A19" s="1">
        <v>10177</v>
      </c>
      <c r="B19" s="1" t="s">
        <v>29</v>
      </c>
      <c r="C19" s="1" t="s">
        <v>14</v>
      </c>
      <c r="D19" s="1">
        <v>608</v>
      </c>
      <c r="E19" s="1">
        <v>545.79998779296795</v>
      </c>
      <c r="F19" s="1" t="s">
        <v>27</v>
      </c>
      <c r="G19">
        <f t="shared" si="0"/>
        <v>13.600036621092954</v>
      </c>
      <c r="H19">
        <f t="shared" si="1"/>
        <v>0.79998779296795419</v>
      </c>
      <c r="I19" s="21">
        <f t="shared" si="2"/>
        <v>13.623544933825674</v>
      </c>
    </row>
    <row r="20" spans="1:9" x14ac:dyDescent="0.3">
      <c r="A20" s="1">
        <v>10193</v>
      </c>
      <c r="B20" s="1" t="s">
        <v>29</v>
      </c>
      <c r="C20" s="1" t="s">
        <v>14</v>
      </c>
      <c r="D20" s="1">
        <v>594.40002441406205</v>
      </c>
      <c r="E20" s="1">
        <v>548.20001220703102</v>
      </c>
      <c r="F20" s="1" t="s">
        <v>27</v>
      </c>
      <c r="G20">
        <f t="shared" si="0"/>
        <v>13.599975585937955</v>
      </c>
      <c r="H20">
        <f t="shared" si="1"/>
        <v>2.4000244140630684</v>
      </c>
      <c r="I20" s="21">
        <f t="shared" si="2"/>
        <v>13.810121401573818</v>
      </c>
    </row>
    <row r="21" spans="1:9" x14ac:dyDescent="0.3">
      <c r="A21" s="1">
        <v>10211</v>
      </c>
      <c r="B21" s="1" t="s">
        <v>29</v>
      </c>
      <c r="C21" s="1" t="s">
        <v>14</v>
      </c>
      <c r="D21" s="1">
        <v>571.20001220703102</v>
      </c>
      <c r="E21" s="1">
        <v>555.40002441406205</v>
      </c>
      <c r="F21" s="1" t="s">
        <v>27</v>
      </c>
      <c r="G21">
        <f t="shared" si="0"/>
        <v>23.200012207031023</v>
      </c>
      <c r="H21">
        <f t="shared" si="1"/>
        <v>7.2000122070310226</v>
      </c>
      <c r="I21" s="21">
        <f t="shared" si="2"/>
        <v>24.291577597755651</v>
      </c>
    </row>
    <row r="22" spans="1:9" x14ac:dyDescent="0.3">
      <c r="A22" s="1">
        <v>10222</v>
      </c>
      <c r="B22" s="1" t="s">
        <v>29</v>
      </c>
      <c r="C22" s="1" t="s">
        <v>14</v>
      </c>
      <c r="D22" s="1">
        <v>557.60003662109295</v>
      </c>
      <c r="E22" s="1">
        <v>561</v>
      </c>
      <c r="F22" s="1" t="s">
        <v>27</v>
      </c>
      <c r="G22">
        <f t="shared" si="0"/>
        <v>13.599975585938068</v>
      </c>
      <c r="H22">
        <f t="shared" si="1"/>
        <v>5.5999755859379547</v>
      </c>
      <c r="I22" s="21">
        <f t="shared" si="2"/>
        <v>14.707789177888451</v>
      </c>
    </row>
    <row r="23" spans="1:9" x14ac:dyDescent="0.3">
      <c r="A23" s="1">
        <v>10242</v>
      </c>
      <c r="B23" s="1" t="s">
        <v>29</v>
      </c>
      <c r="C23" s="1" t="s">
        <v>14</v>
      </c>
      <c r="D23" s="1">
        <v>537.60003662109295</v>
      </c>
      <c r="E23" s="1">
        <v>568.20001220703102</v>
      </c>
      <c r="F23" s="1" t="s">
        <v>27</v>
      </c>
      <c r="G23">
        <f t="shared" si="0"/>
        <v>20</v>
      </c>
      <c r="H23">
        <f t="shared" si="1"/>
        <v>7.2000122070310226</v>
      </c>
      <c r="I23" s="21">
        <f t="shared" si="2"/>
        <v>21.256532543700434</v>
      </c>
    </row>
    <row r="24" spans="1:9" x14ac:dyDescent="0.3">
      <c r="A24" s="1">
        <v>10257</v>
      </c>
      <c r="B24" s="1" t="s">
        <v>29</v>
      </c>
      <c r="C24" s="1" t="s">
        <v>14</v>
      </c>
      <c r="D24" s="1">
        <v>522.40002441406205</v>
      </c>
      <c r="E24" s="1">
        <v>576.20001220703102</v>
      </c>
      <c r="F24" s="1" t="s">
        <v>27</v>
      </c>
      <c r="G24">
        <f t="shared" si="0"/>
        <v>15.200012207030909</v>
      </c>
      <c r="H24">
        <f t="shared" si="1"/>
        <v>8</v>
      </c>
      <c r="I24" s="21">
        <f t="shared" si="2"/>
        <v>17.176739245092143</v>
      </c>
    </row>
    <row r="25" spans="1:9" x14ac:dyDescent="0.3">
      <c r="A25" s="1">
        <v>10277</v>
      </c>
      <c r="B25" s="1" t="s">
        <v>29</v>
      </c>
      <c r="C25" s="1" t="s">
        <v>14</v>
      </c>
      <c r="D25" s="1">
        <v>508.80001831054602</v>
      </c>
      <c r="E25" s="1">
        <v>585.79998779296795</v>
      </c>
      <c r="F25" s="1" t="s">
        <v>27</v>
      </c>
      <c r="G25">
        <f t="shared" si="0"/>
        <v>13.600006103516023</v>
      </c>
      <c r="H25">
        <f t="shared" si="1"/>
        <v>9.5999755859369316</v>
      </c>
      <c r="I25" s="21">
        <f t="shared" si="2"/>
        <v>16.646912544560873</v>
      </c>
    </row>
    <row r="26" spans="1:9" x14ac:dyDescent="0.3">
      <c r="A26" s="1">
        <v>10293</v>
      </c>
      <c r="B26" s="1" t="s">
        <v>29</v>
      </c>
      <c r="C26" s="1" t="s">
        <v>14</v>
      </c>
      <c r="D26" s="1">
        <v>493.600006103515</v>
      </c>
      <c r="E26" s="1">
        <v>597</v>
      </c>
      <c r="F26" s="1" t="s">
        <v>27</v>
      </c>
      <c r="G26">
        <f t="shared" si="0"/>
        <v>15.200012207031023</v>
      </c>
      <c r="H26">
        <f t="shared" si="1"/>
        <v>11.200012207032046</v>
      </c>
      <c r="I26" s="21">
        <f t="shared" si="2"/>
        <v>18.880695022470942</v>
      </c>
    </row>
    <row r="27" spans="1:9" x14ac:dyDescent="0.3">
      <c r="A27" s="1">
        <v>10310</v>
      </c>
      <c r="B27" s="1" t="s">
        <v>29</v>
      </c>
      <c r="C27" s="1" t="s">
        <v>14</v>
      </c>
      <c r="D27" s="1">
        <v>482.39999389648398</v>
      </c>
      <c r="E27" s="1">
        <v>604.20001220703102</v>
      </c>
      <c r="F27" s="1" t="s">
        <v>27</v>
      </c>
      <c r="G27">
        <f t="shared" si="0"/>
        <v>11.200012207031023</v>
      </c>
      <c r="H27">
        <f t="shared" si="1"/>
        <v>7.2000122070310226</v>
      </c>
      <c r="I27" s="21">
        <f t="shared" si="2"/>
        <v>13.314670451011533</v>
      </c>
    </row>
    <row r="28" spans="1:9" x14ac:dyDescent="0.3">
      <c r="A28" s="1">
        <v>10327</v>
      </c>
      <c r="B28" s="1" t="s">
        <v>29</v>
      </c>
      <c r="C28" s="1" t="s">
        <v>14</v>
      </c>
      <c r="D28" s="1">
        <v>473.600006103515</v>
      </c>
      <c r="E28" s="1">
        <v>607.40002441406205</v>
      </c>
      <c r="F28" s="1" t="s">
        <v>27</v>
      </c>
      <c r="G28">
        <f t="shared" si="0"/>
        <v>8.7999877929689774</v>
      </c>
      <c r="H28">
        <f t="shared" si="1"/>
        <v>3.2000122070310226</v>
      </c>
      <c r="I28" s="21">
        <f t="shared" si="2"/>
        <v>9.3637526281694665</v>
      </c>
    </row>
    <row r="29" spans="1:9" x14ac:dyDescent="0.3">
      <c r="A29" s="1">
        <v>10345</v>
      </c>
      <c r="B29" s="1" t="s">
        <v>29</v>
      </c>
      <c r="C29" s="1" t="s">
        <v>14</v>
      </c>
      <c r="D29" s="1">
        <v>464.80001831054602</v>
      </c>
      <c r="E29" s="1">
        <v>609.79998779296795</v>
      </c>
      <c r="F29" s="1" t="s">
        <v>27</v>
      </c>
      <c r="G29">
        <f t="shared" si="0"/>
        <v>8.7999877929689774</v>
      </c>
      <c r="H29">
        <f t="shared" si="1"/>
        <v>2.3999633789059089</v>
      </c>
      <c r="I29" s="21">
        <f t="shared" si="2"/>
        <v>9.1213819883004845</v>
      </c>
    </row>
    <row r="30" spans="1:9" x14ac:dyDescent="0.3">
      <c r="A30" s="1">
        <v>10357</v>
      </c>
      <c r="B30" s="1" t="s">
        <v>29</v>
      </c>
      <c r="C30" s="1" t="s">
        <v>14</v>
      </c>
      <c r="D30" s="1">
        <v>460.80001831054602</v>
      </c>
      <c r="E30" s="1">
        <v>609.79998779296795</v>
      </c>
      <c r="F30" s="1" t="s">
        <v>27</v>
      </c>
      <c r="G30">
        <f t="shared" si="0"/>
        <v>4</v>
      </c>
      <c r="H30">
        <f t="shared" si="1"/>
        <v>0</v>
      </c>
      <c r="I30" s="21">
        <f t="shared" si="2"/>
        <v>4</v>
      </c>
    </row>
    <row r="31" spans="1:9" x14ac:dyDescent="0.3">
      <c r="A31" s="1">
        <v>10374</v>
      </c>
      <c r="B31" s="1" t="s">
        <v>29</v>
      </c>
      <c r="C31" s="1" t="s">
        <v>14</v>
      </c>
      <c r="D31" s="1">
        <v>455.20001220703102</v>
      </c>
      <c r="E31" s="1">
        <v>611.40002441406205</v>
      </c>
      <c r="F31" s="1" t="s">
        <v>27</v>
      </c>
      <c r="G31">
        <f t="shared" si="0"/>
        <v>5.6000061035149997</v>
      </c>
      <c r="H31">
        <f t="shared" si="1"/>
        <v>1.6000366210940911</v>
      </c>
      <c r="I31" s="21">
        <f t="shared" si="2"/>
        <v>5.8241038407850736</v>
      </c>
    </row>
    <row r="32" spans="1:9" x14ac:dyDescent="0.3">
      <c r="A32" s="1">
        <v>10392</v>
      </c>
      <c r="B32" s="1" t="s">
        <v>29</v>
      </c>
      <c r="C32" s="1" t="s">
        <v>14</v>
      </c>
      <c r="D32" s="1">
        <v>449.600006103515</v>
      </c>
      <c r="E32" s="1">
        <v>612.20001220703102</v>
      </c>
      <c r="F32" s="1" t="s">
        <v>27</v>
      </c>
      <c r="G32">
        <f t="shared" si="0"/>
        <v>5.6000061035160229</v>
      </c>
      <c r="H32">
        <f t="shared" si="1"/>
        <v>0.79998779296897737</v>
      </c>
      <c r="I32" s="21">
        <f t="shared" si="2"/>
        <v>5.656858565344911</v>
      </c>
    </row>
    <row r="33" spans="1:9" x14ac:dyDescent="0.3">
      <c r="A33" s="1">
        <v>10408</v>
      </c>
      <c r="B33" s="1" t="s">
        <v>29</v>
      </c>
      <c r="C33" s="1" t="s">
        <v>14</v>
      </c>
      <c r="D33" s="1">
        <v>444.80001831054602</v>
      </c>
      <c r="E33" s="1">
        <v>613.79998779296795</v>
      </c>
      <c r="F33" s="1" t="s">
        <v>27</v>
      </c>
      <c r="G33">
        <f t="shared" si="0"/>
        <v>4.7999877929689774</v>
      </c>
      <c r="H33">
        <f t="shared" si="1"/>
        <v>1.5999755859369316</v>
      </c>
      <c r="I33" s="21">
        <f t="shared" si="2"/>
        <v>5.0596249552951473</v>
      </c>
    </row>
    <row r="34" spans="1:9" x14ac:dyDescent="0.3">
      <c r="A34" s="1">
        <v>10427</v>
      </c>
      <c r="B34" s="1" t="s">
        <v>29</v>
      </c>
      <c r="C34" s="1" t="s">
        <v>14</v>
      </c>
      <c r="D34" s="1">
        <v>437.600006103515</v>
      </c>
      <c r="E34" s="1">
        <v>616.20001220703102</v>
      </c>
      <c r="F34" s="1" t="s">
        <v>27</v>
      </c>
      <c r="G34">
        <f t="shared" si="0"/>
        <v>7.2000122070310226</v>
      </c>
      <c r="H34">
        <f t="shared" si="1"/>
        <v>2.4000244140630684</v>
      </c>
      <c r="I34" s="21">
        <f t="shared" si="2"/>
        <v>7.5894856854397261</v>
      </c>
    </row>
    <row r="35" spans="1:9" x14ac:dyDescent="0.3">
      <c r="A35" s="1">
        <v>10444</v>
      </c>
      <c r="B35" s="1" t="s">
        <v>29</v>
      </c>
      <c r="C35" s="1" t="s">
        <v>14</v>
      </c>
      <c r="D35" s="1">
        <v>432</v>
      </c>
      <c r="E35" s="1">
        <v>617</v>
      </c>
      <c r="F35" s="1" t="s">
        <v>27</v>
      </c>
      <c r="G35">
        <f t="shared" si="0"/>
        <v>5.6000061035149997</v>
      </c>
      <c r="H35">
        <f t="shared" si="1"/>
        <v>0.79998779296897737</v>
      </c>
      <c r="I35" s="21">
        <f t="shared" si="2"/>
        <v>5.6568585653438985</v>
      </c>
    </row>
    <row r="36" spans="1:9" x14ac:dyDescent="0.3">
      <c r="A36" s="1">
        <v>10457</v>
      </c>
      <c r="B36" s="1" t="s">
        <v>29</v>
      </c>
      <c r="C36" s="1" t="s">
        <v>14</v>
      </c>
      <c r="D36" s="1">
        <v>426.39999389648398</v>
      </c>
      <c r="E36" s="1">
        <v>617</v>
      </c>
      <c r="F36" s="1" t="s">
        <v>27</v>
      </c>
      <c r="G36">
        <f t="shared" si="0"/>
        <v>5.6000061035160229</v>
      </c>
      <c r="H36">
        <f t="shared" si="1"/>
        <v>0</v>
      </c>
      <c r="I36" s="21">
        <f t="shared" si="2"/>
        <v>5.6000061035160229</v>
      </c>
    </row>
    <row r="37" spans="1:9" x14ac:dyDescent="0.3">
      <c r="A37" s="1">
        <v>10472</v>
      </c>
      <c r="B37" s="1" t="s">
        <v>29</v>
      </c>
      <c r="C37" s="1" t="s">
        <v>14</v>
      </c>
      <c r="D37" s="1">
        <v>418.39999389648398</v>
      </c>
      <c r="E37" s="1">
        <v>616.20001220703102</v>
      </c>
      <c r="F37" s="1" t="s">
        <v>27</v>
      </c>
      <c r="G37">
        <f t="shared" si="0"/>
        <v>8</v>
      </c>
      <c r="H37">
        <f t="shared" si="1"/>
        <v>0.79998779296897737</v>
      </c>
      <c r="I37" s="21">
        <f t="shared" si="2"/>
        <v>8.0398992822609028</v>
      </c>
    </row>
    <row r="38" spans="1:9" x14ac:dyDescent="0.3">
      <c r="A38" s="1">
        <v>10492</v>
      </c>
      <c r="B38" s="1" t="s">
        <v>29</v>
      </c>
      <c r="C38" s="1" t="s">
        <v>14</v>
      </c>
      <c r="D38" s="1">
        <v>412.80001831054602</v>
      </c>
      <c r="E38" s="1">
        <v>616.20001220703102</v>
      </c>
      <c r="F38" s="1" t="s">
        <v>27</v>
      </c>
      <c r="G38">
        <f t="shared" si="0"/>
        <v>5.5999755859379547</v>
      </c>
      <c r="H38">
        <f t="shared" si="1"/>
        <v>0</v>
      </c>
      <c r="I38" s="21">
        <f t="shared" si="2"/>
        <v>5.5999755859379547</v>
      </c>
    </row>
    <row r="39" spans="1:9" x14ac:dyDescent="0.3">
      <c r="A39" s="1">
        <v>10507</v>
      </c>
      <c r="B39" s="1" t="s">
        <v>29</v>
      </c>
      <c r="C39" s="1" t="s">
        <v>14</v>
      </c>
      <c r="D39" s="1">
        <v>407.20001220703102</v>
      </c>
      <c r="E39" s="1">
        <v>616.20001220703102</v>
      </c>
      <c r="F39" s="1" t="s">
        <v>27</v>
      </c>
      <c r="G39">
        <f t="shared" si="0"/>
        <v>5.6000061035149997</v>
      </c>
      <c r="H39">
        <f t="shared" si="1"/>
        <v>0</v>
      </c>
      <c r="I39" s="21">
        <f t="shared" si="2"/>
        <v>5.6000061035149997</v>
      </c>
    </row>
    <row r="40" spans="1:9" x14ac:dyDescent="0.3">
      <c r="A40" s="1">
        <v>10527</v>
      </c>
      <c r="B40" s="1" t="s">
        <v>29</v>
      </c>
      <c r="C40" s="1" t="s">
        <v>14</v>
      </c>
      <c r="D40" s="1">
        <v>401.600006103515</v>
      </c>
      <c r="E40" s="1">
        <v>616.20001220703102</v>
      </c>
      <c r="F40" s="1" t="s">
        <v>27</v>
      </c>
      <c r="G40">
        <f t="shared" si="0"/>
        <v>5.6000061035160229</v>
      </c>
      <c r="H40">
        <f t="shared" si="1"/>
        <v>0</v>
      </c>
      <c r="I40" s="21">
        <f t="shared" si="2"/>
        <v>5.6000061035160229</v>
      </c>
    </row>
    <row r="41" spans="1:9" x14ac:dyDescent="0.3">
      <c r="A41" s="1">
        <v>10544</v>
      </c>
      <c r="B41" s="1" t="s">
        <v>29</v>
      </c>
      <c r="C41" s="1" t="s">
        <v>14</v>
      </c>
      <c r="D41" s="1">
        <v>396</v>
      </c>
      <c r="E41" s="1">
        <v>616.20001220703102</v>
      </c>
      <c r="F41" s="1" t="s">
        <v>27</v>
      </c>
      <c r="G41">
        <f t="shared" si="0"/>
        <v>5.6000061035149997</v>
      </c>
      <c r="H41">
        <f t="shared" si="1"/>
        <v>0</v>
      </c>
      <c r="I41" s="21">
        <f t="shared" si="2"/>
        <v>5.6000061035149997</v>
      </c>
    </row>
    <row r="42" spans="1:9" x14ac:dyDescent="0.3">
      <c r="A42" s="1">
        <v>10560</v>
      </c>
      <c r="B42" s="1" t="s">
        <v>29</v>
      </c>
      <c r="C42" s="1" t="s">
        <v>14</v>
      </c>
      <c r="D42" s="1">
        <v>393.600006103515</v>
      </c>
      <c r="E42" s="1">
        <v>616.20001220703102</v>
      </c>
      <c r="F42" s="1" t="s">
        <v>27</v>
      </c>
      <c r="G42">
        <f t="shared" si="0"/>
        <v>2.3999938964850003</v>
      </c>
      <c r="H42">
        <f t="shared" si="1"/>
        <v>0</v>
      </c>
      <c r="I42" s="21">
        <f t="shared" si="2"/>
        <v>2.3999938964850003</v>
      </c>
    </row>
    <row r="43" spans="1:9" x14ac:dyDescent="0.3">
      <c r="A43" s="1">
        <v>10578</v>
      </c>
      <c r="B43" s="1" t="s">
        <v>29</v>
      </c>
      <c r="C43" s="1" t="s">
        <v>14</v>
      </c>
      <c r="D43" s="1">
        <v>386.39999389648398</v>
      </c>
      <c r="E43" s="1">
        <v>617.79998779296795</v>
      </c>
      <c r="F43" s="1" t="s">
        <v>27</v>
      </c>
      <c r="G43">
        <f t="shared" si="0"/>
        <v>7.2000122070310226</v>
      </c>
      <c r="H43">
        <f t="shared" si="1"/>
        <v>1.5999755859369316</v>
      </c>
      <c r="I43" s="21">
        <f t="shared" si="2"/>
        <v>7.375642186073696</v>
      </c>
    </row>
    <row r="44" spans="1:9" x14ac:dyDescent="0.3">
      <c r="A44" s="1">
        <v>10587</v>
      </c>
      <c r="B44" s="1" t="s">
        <v>29</v>
      </c>
      <c r="C44" s="1" t="s">
        <v>14</v>
      </c>
      <c r="D44" s="1">
        <v>382.39999389648398</v>
      </c>
      <c r="E44" s="1">
        <v>618.60003662109295</v>
      </c>
      <c r="F44" s="1" t="s">
        <v>27</v>
      </c>
      <c r="G44">
        <f t="shared" si="0"/>
        <v>4</v>
      </c>
      <c r="H44">
        <f t="shared" si="1"/>
        <v>0.800048828125</v>
      </c>
      <c r="I44" s="21">
        <f t="shared" si="2"/>
        <v>4.079225187138384</v>
      </c>
    </row>
    <row r="45" spans="1:9" x14ac:dyDescent="0.3">
      <c r="A45" s="1">
        <v>10607</v>
      </c>
      <c r="B45" s="1" t="s">
        <v>29</v>
      </c>
      <c r="C45" s="1" t="s">
        <v>14</v>
      </c>
      <c r="D45" s="1">
        <v>376.80001831054602</v>
      </c>
      <c r="E45" s="1">
        <v>621</v>
      </c>
      <c r="F45" s="1" t="s">
        <v>27</v>
      </c>
      <c r="G45">
        <f t="shared" si="0"/>
        <v>5.5999755859379547</v>
      </c>
      <c r="H45">
        <f t="shared" si="1"/>
        <v>2.3999633789070458</v>
      </c>
      <c r="I45" s="21">
        <f t="shared" si="2"/>
        <v>6.0925816189195254</v>
      </c>
    </row>
    <row r="46" spans="1:9" x14ac:dyDescent="0.3">
      <c r="A46" s="1">
        <v>10623</v>
      </c>
      <c r="B46" s="1" t="s">
        <v>29</v>
      </c>
      <c r="C46" s="1" t="s">
        <v>14</v>
      </c>
      <c r="D46" s="1">
        <v>372</v>
      </c>
      <c r="E46" s="1">
        <v>621.79998779296795</v>
      </c>
      <c r="F46" s="1" t="s">
        <v>27</v>
      </c>
      <c r="G46">
        <f t="shared" si="0"/>
        <v>4.8000183105460223</v>
      </c>
      <c r="H46">
        <f t="shared" si="1"/>
        <v>0.79998779296795419</v>
      </c>
      <c r="I46" s="21">
        <f t="shared" si="2"/>
        <v>4.8662260788494844</v>
      </c>
    </row>
    <row r="47" spans="1:9" x14ac:dyDescent="0.3">
      <c r="A47" s="1">
        <v>10642</v>
      </c>
      <c r="B47" s="1" t="s">
        <v>29</v>
      </c>
      <c r="C47" s="1" t="s">
        <v>14</v>
      </c>
      <c r="D47" s="1">
        <v>370.39999389648398</v>
      </c>
      <c r="E47" s="1">
        <v>621.79998779296795</v>
      </c>
      <c r="F47" s="1" t="s">
        <v>27</v>
      </c>
      <c r="G47">
        <f t="shared" si="0"/>
        <v>1.6000061035160229</v>
      </c>
      <c r="H47">
        <f t="shared" si="1"/>
        <v>0</v>
      </c>
      <c r="I47" s="21">
        <f t="shared" si="2"/>
        <v>1.6000061035160229</v>
      </c>
    </row>
    <row r="48" spans="1:9" x14ac:dyDescent="0.3">
      <c r="A48" s="1">
        <v>10659</v>
      </c>
      <c r="B48" s="1" t="s">
        <v>29</v>
      </c>
      <c r="C48" s="1" t="s">
        <v>14</v>
      </c>
      <c r="D48" s="1">
        <v>368</v>
      </c>
      <c r="E48" s="1">
        <v>621.79998779296795</v>
      </c>
      <c r="F48" s="1" t="s">
        <v>27</v>
      </c>
      <c r="G48">
        <f t="shared" si="0"/>
        <v>2.3999938964839771</v>
      </c>
      <c r="H48">
        <f t="shared" si="1"/>
        <v>0</v>
      </c>
      <c r="I48" s="21">
        <f t="shared" si="2"/>
        <v>2.3999938964839771</v>
      </c>
    </row>
    <row r="49" spans="1:9" x14ac:dyDescent="0.3">
      <c r="A49" s="1">
        <v>10677</v>
      </c>
      <c r="B49" s="1" t="s">
        <v>29</v>
      </c>
      <c r="C49" s="1" t="s">
        <v>14</v>
      </c>
      <c r="D49" s="1">
        <v>365.600006103515</v>
      </c>
      <c r="E49" s="1">
        <v>621.79998779296795</v>
      </c>
      <c r="F49" s="1" t="s">
        <v>27</v>
      </c>
      <c r="G49">
        <f t="shared" si="0"/>
        <v>2.3999938964850003</v>
      </c>
      <c r="H49">
        <f t="shared" si="1"/>
        <v>0</v>
      </c>
      <c r="I49" s="21">
        <f t="shared" si="2"/>
        <v>2.3999938964850003</v>
      </c>
    </row>
    <row r="50" spans="1:9" x14ac:dyDescent="0.3">
      <c r="A50" s="1">
        <v>10692</v>
      </c>
      <c r="B50" s="1" t="s">
        <v>29</v>
      </c>
      <c r="C50" s="1" t="s">
        <v>14</v>
      </c>
      <c r="D50" s="1">
        <v>364</v>
      </c>
      <c r="E50" s="1">
        <v>621.79998779296795</v>
      </c>
      <c r="F50" s="1" t="s">
        <v>27</v>
      </c>
      <c r="G50">
        <f t="shared" si="0"/>
        <v>1.6000061035149997</v>
      </c>
      <c r="H50">
        <f t="shared" si="1"/>
        <v>0</v>
      </c>
      <c r="I50" s="21">
        <f t="shared" si="2"/>
        <v>1.6000061035149997</v>
      </c>
    </row>
    <row r="51" spans="1:9" x14ac:dyDescent="0.3">
      <c r="A51" s="1">
        <v>10710</v>
      </c>
      <c r="B51" s="1" t="s">
        <v>29</v>
      </c>
      <c r="C51" s="1" t="s">
        <v>14</v>
      </c>
      <c r="D51" s="1">
        <v>361.600006103515</v>
      </c>
      <c r="E51" s="1">
        <v>621.79998779296795</v>
      </c>
      <c r="F51" s="1" t="s">
        <v>27</v>
      </c>
      <c r="G51">
        <f t="shared" si="0"/>
        <v>2.3999938964850003</v>
      </c>
      <c r="H51">
        <f t="shared" si="1"/>
        <v>0</v>
      </c>
      <c r="I51" s="21">
        <f t="shared" si="2"/>
        <v>2.3999938964850003</v>
      </c>
    </row>
    <row r="52" spans="1:9" x14ac:dyDescent="0.3">
      <c r="A52" s="1">
        <v>10728</v>
      </c>
      <c r="B52" s="1" t="s">
        <v>29</v>
      </c>
      <c r="C52" s="1" t="s">
        <v>14</v>
      </c>
      <c r="D52" s="1">
        <v>360</v>
      </c>
      <c r="E52" s="1">
        <v>621.79998779296795</v>
      </c>
      <c r="F52" s="1" t="s">
        <v>27</v>
      </c>
      <c r="G52">
        <f t="shared" si="0"/>
        <v>1.6000061035149997</v>
      </c>
      <c r="H52">
        <f t="shared" si="1"/>
        <v>0</v>
      </c>
      <c r="I52" s="21">
        <f t="shared" si="2"/>
        <v>1.6000061035149997</v>
      </c>
    </row>
    <row r="53" spans="1:9" x14ac:dyDescent="0.3">
      <c r="A53" s="1">
        <v>10737</v>
      </c>
      <c r="B53" s="1" t="s">
        <v>29</v>
      </c>
      <c r="C53" s="1" t="s">
        <v>14</v>
      </c>
      <c r="D53" s="1">
        <v>358.39999389648398</v>
      </c>
      <c r="E53" s="1">
        <v>621.79998779296795</v>
      </c>
      <c r="F53" s="1" t="s">
        <v>27</v>
      </c>
      <c r="G53">
        <f t="shared" si="0"/>
        <v>1.6000061035160229</v>
      </c>
      <c r="H53">
        <f t="shared" si="1"/>
        <v>0</v>
      </c>
      <c r="I53" s="21">
        <f t="shared" si="2"/>
        <v>1.6000061035160229</v>
      </c>
    </row>
    <row r="54" spans="1:9" x14ac:dyDescent="0.3">
      <c r="A54" s="1">
        <v>10754</v>
      </c>
      <c r="B54" s="1" t="s">
        <v>29</v>
      </c>
      <c r="C54" s="1" t="s">
        <v>14</v>
      </c>
      <c r="D54" s="1">
        <v>356.80001831054602</v>
      </c>
      <c r="E54" s="1">
        <v>622.60003662109295</v>
      </c>
      <c r="F54" s="1" t="s">
        <v>27</v>
      </c>
      <c r="G54">
        <f t="shared" si="0"/>
        <v>1.5999755859379547</v>
      </c>
      <c r="H54">
        <f t="shared" si="1"/>
        <v>0.800048828125</v>
      </c>
      <c r="I54" s="21">
        <f t="shared" si="2"/>
        <v>1.7888543828332388</v>
      </c>
    </row>
    <row r="55" spans="1:9" x14ac:dyDescent="0.3">
      <c r="A55" s="1">
        <v>10772</v>
      </c>
      <c r="B55" s="1" t="s">
        <v>29</v>
      </c>
      <c r="C55" s="1" t="s">
        <v>14</v>
      </c>
      <c r="D55" s="1">
        <v>354.39999389648398</v>
      </c>
      <c r="E55" s="1">
        <v>622.60003662109295</v>
      </c>
      <c r="F55" s="1" t="s">
        <v>27</v>
      </c>
      <c r="G55">
        <f t="shared" si="0"/>
        <v>2.4000244140620453</v>
      </c>
      <c r="H55">
        <f t="shared" si="1"/>
        <v>0</v>
      </c>
      <c r="I55" s="21">
        <f t="shared" si="2"/>
        <v>2.4000244140620453</v>
      </c>
    </row>
    <row r="56" spans="1:9" x14ac:dyDescent="0.3">
      <c r="A56" s="1">
        <v>10790</v>
      </c>
      <c r="B56" s="1" t="s">
        <v>29</v>
      </c>
      <c r="C56" s="1" t="s">
        <v>14</v>
      </c>
      <c r="D56" s="1">
        <v>352</v>
      </c>
      <c r="E56" s="1">
        <v>623.40002441406205</v>
      </c>
      <c r="F56" s="1" t="s">
        <v>27</v>
      </c>
      <c r="G56">
        <f t="shared" si="0"/>
        <v>2.3999938964839771</v>
      </c>
      <c r="H56">
        <f t="shared" si="1"/>
        <v>0.79998779296909106</v>
      </c>
      <c r="I56" s="21">
        <f t="shared" si="2"/>
        <v>2.5298124776472859</v>
      </c>
    </row>
    <row r="57" spans="1:9" x14ac:dyDescent="0.3">
      <c r="A57" s="1">
        <v>10808</v>
      </c>
      <c r="B57" s="1" t="s">
        <v>29</v>
      </c>
      <c r="C57" s="1" t="s">
        <v>14</v>
      </c>
      <c r="D57" s="1">
        <v>350.39999389648398</v>
      </c>
      <c r="E57" s="1">
        <v>623.40002441406205</v>
      </c>
      <c r="F57" s="1" t="s">
        <v>27</v>
      </c>
      <c r="G57">
        <f t="shared" si="0"/>
        <v>1.6000061035160229</v>
      </c>
      <c r="H57">
        <f t="shared" si="1"/>
        <v>0</v>
      </c>
      <c r="I57" s="21">
        <f t="shared" si="2"/>
        <v>1.6000061035160229</v>
      </c>
    </row>
    <row r="58" spans="1:9" x14ac:dyDescent="0.3">
      <c r="A58" s="1">
        <v>10827</v>
      </c>
      <c r="B58" s="1" t="s">
        <v>29</v>
      </c>
      <c r="C58" s="1" t="s">
        <v>14</v>
      </c>
      <c r="D58" s="1">
        <v>348</v>
      </c>
      <c r="E58" s="1">
        <v>623.40002441406205</v>
      </c>
      <c r="F58" s="1" t="s">
        <v>27</v>
      </c>
      <c r="G58">
        <f t="shared" si="0"/>
        <v>2.3999938964839771</v>
      </c>
      <c r="H58">
        <f t="shared" si="1"/>
        <v>0</v>
      </c>
      <c r="I58" s="21">
        <f t="shared" si="2"/>
        <v>2.3999938964839771</v>
      </c>
    </row>
    <row r="59" spans="1:9" x14ac:dyDescent="0.3">
      <c r="A59" s="1">
        <v>10843</v>
      </c>
      <c r="B59" s="1" t="s">
        <v>29</v>
      </c>
      <c r="C59" s="1" t="s">
        <v>14</v>
      </c>
      <c r="D59" s="1">
        <v>346.39999389648398</v>
      </c>
      <c r="E59" s="1">
        <v>623.40002441406205</v>
      </c>
      <c r="F59" s="1" t="s">
        <v>27</v>
      </c>
      <c r="G59">
        <f t="shared" si="0"/>
        <v>1.6000061035160229</v>
      </c>
      <c r="H59">
        <f t="shared" si="1"/>
        <v>0</v>
      </c>
      <c r="I59" s="21">
        <f t="shared" si="2"/>
        <v>1.6000061035160229</v>
      </c>
    </row>
    <row r="60" spans="1:9" x14ac:dyDescent="0.3">
      <c r="A60" s="1">
        <v>10861</v>
      </c>
      <c r="B60" s="1" t="s">
        <v>29</v>
      </c>
      <c r="C60" s="1" t="s">
        <v>14</v>
      </c>
      <c r="D60" s="1">
        <v>344</v>
      </c>
      <c r="E60" s="1">
        <v>623.40002441406205</v>
      </c>
      <c r="F60" s="1" t="s">
        <v>27</v>
      </c>
      <c r="G60">
        <f t="shared" si="0"/>
        <v>2.3999938964839771</v>
      </c>
      <c r="H60">
        <f t="shared" si="1"/>
        <v>0</v>
      </c>
      <c r="I60" s="21">
        <f t="shared" si="2"/>
        <v>2.3999938964839771</v>
      </c>
    </row>
    <row r="61" spans="1:9" x14ac:dyDescent="0.3">
      <c r="A61" s="1">
        <v>10870</v>
      </c>
      <c r="B61" s="1" t="s">
        <v>29</v>
      </c>
      <c r="C61" s="1" t="s">
        <v>14</v>
      </c>
      <c r="D61" s="1">
        <v>343.20001220703102</v>
      </c>
      <c r="E61" s="1">
        <v>623.40002441406205</v>
      </c>
      <c r="F61" s="1" t="s">
        <v>27</v>
      </c>
      <c r="G61">
        <f t="shared" si="0"/>
        <v>0.79998779296897737</v>
      </c>
      <c r="H61">
        <f t="shared" si="1"/>
        <v>0</v>
      </c>
      <c r="I61" s="21">
        <f t="shared" si="2"/>
        <v>0.79998779296897737</v>
      </c>
    </row>
    <row r="62" spans="1:9" x14ac:dyDescent="0.3">
      <c r="A62" s="1">
        <v>10882</v>
      </c>
      <c r="B62" s="17" t="s">
        <v>30</v>
      </c>
      <c r="C62" s="1" t="s">
        <v>14</v>
      </c>
      <c r="D62" s="1">
        <v>343.20001220703102</v>
      </c>
      <c r="E62" s="1">
        <v>623.40002441406205</v>
      </c>
      <c r="F62" s="1" t="s">
        <v>27</v>
      </c>
      <c r="G62">
        <f t="shared" si="0"/>
        <v>0</v>
      </c>
      <c r="H62">
        <f t="shared" si="1"/>
        <v>0</v>
      </c>
      <c r="I62" s="21">
        <f t="shared" si="2"/>
        <v>0</v>
      </c>
    </row>
    <row r="63" spans="1:9" x14ac:dyDescent="0.3">
      <c r="A63" s="1">
        <v>12207</v>
      </c>
      <c r="B63" s="1" t="s">
        <v>28</v>
      </c>
      <c r="C63" s="1" t="s">
        <v>14</v>
      </c>
      <c r="D63" s="1">
        <v>880.79998779296795</v>
      </c>
      <c r="E63" s="1">
        <v>413</v>
      </c>
      <c r="F63" s="1" t="s">
        <v>27</v>
      </c>
      <c r="G63">
        <f t="shared" si="0"/>
        <v>537.59997558593693</v>
      </c>
      <c r="H63">
        <f t="shared" si="1"/>
        <v>210.40002441406205</v>
      </c>
      <c r="I63" s="21">
        <f t="shared" si="2"/>
        <v>577.3057283826638</v>
      </c>
    </row>
    <row r="64" spans="1:9" x14ac:dyDescent="0.3">
      <c r="A64" s="1">
        <v>12416</v>
      </c>
      <c r="B64" s="1" t="s">
        <v>29</v>
      </c>
      <c r="C64" s="1" t="s">
        <v>14</v>
      </c>
      <c r="D64" s="1">
        <v>880</v>
      </c>
      <c r="E64" s="1">
        <v>413</v>
      </c>
      <c r="F64" s="1" t="s">
        <v>27</v>
      </c>
      <c r="G64">
        <f t="shared" si="0"/>
        <v>0.79998779296795419</v>
      </c>
      <c r="H64">
        <f t="shared" si="1"/>
        <v>0</v>
      </c>
      <c r="I64" s="21">
        <f t="shared" si="2"/>
        <v>0.79998779296795419</v>
      </c>
    </row>
    <row r="65" spans="1:9" x14ac:dyDescent="0.3">
      <c r="A65" s="1">
        <v>12425</v>
      </c>
      <c r="B65" s="1" t="s">
        <v>29</v>
      </c>
      <c r="C65" s="1" t="s">
        <v>14</v>
      </c>
      <c r="D65" s="1">
        <v>876.79998779296795</v>
      </c>
      <c r="E65" s="1">
        <v>413</v>
      </c>
      <c r="F65" s="1" t="s">
        <v>27</v>
      </c>
      <c r="G65">
        <f t="shared" si="0"/>
        <v>3.2000122070320458</v>
      </c>
      <c r="H65">
        <f t="shared" si="1"/>
        <v>0</v>
      </c>
      <c r="I65" s="21">
        <f t="shared" si="2"/>
        <v>3.2000122070320458</v>
      </c>
    </row>
    <row r="66" spans="1:9" x14ac:dyDescent="0.3">
      <c r="A66" s="1">
        <v>12444</v>
      </c>
      <c r="B66" s="1" t="s">
        <v>29</v>
      </c>
      <c r="C66" s="1" t="s">
        <v>14</v>
      </c>
      <c r="D66" s="1">
        <v>869.60003662109295</v>
      </c>
      <c r="E66" s="1">
        <v>413</v>
      </c>
      <c r="F66" s="1" t="s">
        <v>27</v>
      </c>
      <c r="G66">
        <f t="shared" si="0"/>
        <v>7.199951171875</v>
      </c>
      <c r="H66">
        <f t="shared" si="1"/>
        <v>0</v>
      </c>
      <c r="I66" s="21">
        <f t="shared" si="2"/>
        <v>7.199951171875</v>
      </c>
    </row>
    <row r="67" spans="1:9" x14ac:dyDescent="0.3">
      <c r="A67" s="1">
        <v>12459</v>
      </c>
      <c r="B67" s="1" t="s">
        <v>29</v>
      </c>
      <c r="C67" s="1" t="s">
        <v>14</v>
      </c>
      <c r="D67" s="1">
        <v>864</v>
      </c>
      <c r="E67" s="1">
        <v>413</v>
      </c>
      <c r="F67" s="1" t="s">
        <v>27</v>
      </c>
      <c r="G67">
        <f t="shared" si="0"/>
        <v>5.6000366210929542</v>
      </c>
      <c r="H67">
        <f t="shared" si="1"/>
        <v>0</v>
      </c>
      <c r="I67" s="21">
        <f t="shared" si="2"/>
        <v>5.6000366210929542</v>
      </c>
    </row>
    <row r="68" spans="1:9" x14ac:dyDescent="0.3">
      <c r="A68" s="1">
        <v>12477</v>
      </c>
      <c r="B68" s="1" t="s">
        <v>29</v>
      </c>
      <c r="C68" s="1" t="s">
        <v>14</v>
      </c>
      <c r="D68" s="1">
        <v>856</v>
      </c>
      <c r="E68" s="1">
        <v>411.39999389648398</v>
      </c>
      <c r="F68" s="1" t="s">
        <v>27</v>
      </c>
      <c r="G68">
        <f t="shared" ref="G68:H118" si="3">ABS(D68-D67)</f>
        <v>8</v>
      </c>
      <c r="H68">
        <f t="shared" si="3"/>
        <v>1.6000061035160229</v>
      </c>
      <c r="I68" s="21">
        <f t="shared" ref="I68:I118" si="4">SQRT(G68^2+H68^2)</f>
        <v>8.1584324187486246</v>
      </c>
    </row>
    <row r="69" spans="1:9" x14ac:dyDescent="0.3">
      <c r="A69" s="1">
        <v>12489</v>
      </c>
      <c r="B69" s="1" t="s">
        <v>29</v>
      </c>
      <c r="C69" s="1" t="s">
        <v>14</v>
      </c>
      <c r="D69" s="1">
        <v>849.60003662109295</v>
      </c>
      <c r="E69" s="1">
        <v>411.39999389648398</v>
      </c>
      <c r="F69" s="1" t="s">
        <v>27</v>
      </c>
      <c r="G69">
        <f t="shared" si="3"/>
        <v>6.3999633789070458</v>
      </c>
      <c r="H69">
        <f t="shared" si="3"/>
        <v>0</v>
      </c>
      <c r="I69" s="21">
        <f t="shared" si="4"/>
        <v>6.3999633789070458</v>
      </c>
    </row>
    <row r="70" spans="1:9" x14ac:dyDescent="0.3">
      <c r="A70" s="1">
        <v>12509</v>
      </c>
      <c r="B70" s="1" t="s">
        <v>29</v>
      </c>
      <c r="C70" s="1" t="s">
        <v>14</v>
      </c>
      <c r="D70" s="1">
        <v>840</v>
      </c>
      <c r="E70" s="1">
        <v>411.39999389648398</v>
      </c>
      <c r="F70" s="1" t="s">
        <v>27</v>
      </c>
      <c r="G70">
        <f t="shared" si="3"/>
        <v>9.6000366210929542</v>
      </c>
      <c r="H70">
        <f t="shared" si="3"/>
        <v>0</v>
      </c>
      <c r="I70" s="21">
        <f t="shared" si="4"/>
        <v>9.6000366210929542</v>
      </c>
    </row>
    <row r="71" spans="1:9" x14ac:dyDescent="0.3">
      <c r="A71" s="1">
        <v>12524</v>
      </c>
      <c r="B71" s="1" t="s">
        <v>29</v>
      </c>
      <c r="C71" s="1" t="s">
        <v>14</v>
      </c>
      <c r="D71" s="1">
        <v>834.40002441406205</v>
      </c>
      <c r="E71" s="1">
        <v>411.39999389648398</v>
      </c>
      <c r="F71" s="1" t="s">
        <v>27</v>
      </c>
      <c r="G71">
        <f t="shared" si="3"/>
        <v>5.5999755859379547</v>
      </c>
      <c r="H71">
        <f t="shared" si="3"/>
        <v>0</v>
      </c>
      <c r="I71" s="21">
        <f t="shared" si="4"/>
        <v>5.5999755859379547</v>
      </c>
    </row>
    <row r="72" spans="1:9" x14ac:dyDescent="0.3">
      <c r="A72" s="1">
        <v>12544</v>
      </c>
      <c r="B72" s="1" t="s">
        <v>29</v>
      </c>
      <c r="C72" s="1" t="s">
        <v>14</v>
      </c>
      <c r="D72" s="1">
        <v>828</v>
      </c>
      <c r="E72" s="1">
        <v>411.39999389648398</v>
      </c>
      <c r="F72" s="1" t="s">
        <v>27</v>
      </c>
      <c r="G72">
        <f t="shared" si="3"/>
        <v>6.4000244140620453</v>
      </c>
      <c r="H72">
        <f t="shared" si="3"/>
        <v>0</v>
      </c>
      <c r="I72" s="21">
        <f t="shared" si="4"/>
        <v>6.4000244140620453</v>
      </c>
    </row>
    <row r="73" spans="1:9" x14ac:dyDescent="0.3">
      <c r="A73" s="1">
        <v>12558</v>
      </c>
      <c r="B73" s="1" t="s">
        <v>29</v>
      </c>
      <c r="C73" s="1" t="s">
        <v>14</v>
      </c>
      <c r="D73" s="1">
        <v>821.60003662109295</v>
      </c>
      <c r="E73" s="1">
        <v>411.39999389648398</v>
      </c>
      <c r="F73" s="1" t="s">
        <v>27</v>
      </c>
      <c r="G73">
        <f t="shared" si="3"/>
        <v>6.3999633789070458</v>
      </c>
      <c r="H73">
        <f t="shared" si="3"/>
        <v>0</v>
      </c>
      <c r="I73" s="21">
        <f t="shared" si="4"/>
        <v>6.3999633789070458</v>
      </c>
    </row>
    <row r="74" spans="1:9" x14ac:dyDescent="0.3">
      <c r="A74" s="1">
        <v>12575</v>
      </c>
      <c r="B74" s="1" t="s">
        <v>29</v>
      </c>
      <c r="C74" s="1" t="s">
        <v>14</v>
      </c>
      <c r="D74" s="1">
        <v>813.60003662109295</v>
      </c>
      <c r="E74" s="1">
        <v>411.39999389648398</v>
      </c>
      <c r="F74" s="1" t="s">
        <v>27</v>
      </c>
      <c r="G74">
        <f t="shared" si="3"/>
        <v>8</v>
      </c>
      <c r="H74">
        <f t="shared" si="3"/>
        <v>0</v>
      </c>
      <c r="I74" s="21">
        <f t="shared" si="4"/>
        <v>8</v>
      </c>
    </row>
    <row r="75" spans="1:9" x14ac:dyDescent="0.3">
      <c r="A75" s="1">
        <v>12593</v>
      </c>
      <c r="B75" s="1" t="s">
        <v>29</v>
      </c>
      <c r="C75" s="1" t="s">
        <v>14</v>
      </c>
      <c r="D75" s="1">
        <v>805.60003662109295</v>
      </c>
      <c r="E75" s="1">
        <v>411.39999389648398</v>
      </c>
      <c r="F75" s="1" t="s">
        <v>27</v>
      </c>
      <c r="G75">
        <f t="shared" si="3"/>
        <v>8</v>
      </c>
      <c r="H75">
        <f t="shared" si="3"/>
        <v>0</v>
      </c>
      <c r="I75" s="21">
        <f t="shared" si="4"/>
        <v>8</v>
      </c>
    </row>
    <row r="76" spans="1:9" x14ac:dyDescent="0.3">
      <c r="A76" s="1">
        <v>12604</v>
      </c>
      <c r="B76" s="1" t="s">
        <v>29</v>
      </c>
      <c r="C76" s="1" t="s">
        <v>14</v>
      </c>
      <c r="D76" s="1">
        <v>799.20001220703102</v>
      </c>
      <c r="E76" s="1">
        <v>413</v>
      </c>
      <c r="F76" s="1" t="s">
        <v>27</v>
      </c>
      <c r="G76">
        <f t="shared" si="3"/>
        <v>6.4000244140619316</v>
      </c>
      <c r="H76">
        <f t="shared" si="3"/>
        <v>1.6000061035160229</v>
      </c>
      <c r="I76" s="21">
        <f t="shared" si="4"/>
        <v>6.596994166427411</v>
      </c>
    </row>
    <row r="77" spans="1:9" x14ac:dyDescent="0.3">
      <c r="A77" s="1">
        <v>12623</v>
      </c>
      <c r="B77" s="1" t="s">
        <v>29</v>
      </c>
      <c r="C77" s="1" t="s">
        <v>14</v>
      </c>
      <c r="D77" s="1">
        <v>783.20001220703102</v>
      </c>
      <c r="E77" s="1">
        <v>416.20001220703102</v>
      </c>
      <c r="F77" s="1" t="s">
        <v>27</v>
      </c>
      <c r="G77">
        <f t="shared" si="3"/>
        <v>16</v>
      </c>
      <c r="H77">
        <f t="shared" si="3"/>
        <v>3.2000122070310226</v>
      </c>
      <c r="I77" s="21">
        <f t="shared" si="4"/>
        <v>16.316864837497047</v>
      </c>
    </row>
    <row r="78" spans="1:9" x14ac:dyDescent="0.3">
      <c r="A78" s="1">
        <v>12639</v>
      </c>
      <c r="B78" s="1" t="s">
        <v>29</v>
      </c>
      <c r="C78" s="1" t="s">
        <v>14</v>
      </c>
      <c r="D78" s="1">
        <v>761.60003662109295</v>
      </c>
      <c r="E78" s="1">
        <v>421.80001831054602</v>
      </c>
      <c r="F78" s="1" t="s">
        <v>27</v>
      </c>
      <c r="G78">
        <f t="shared" si="3"/>
        <v>21.599975585938068</v>
      </c>
      <c r="H78">
        <f t="shared" si="3"/>
        <v>5.6000061035149997</v>
      </c>
      <c r="I78" s="21">
        <f t="shared" si="4"/>
        <v>22.314098988588491</v>
      </c>
    </row>
    <row r="79" spans="1:9" x14ac:dyDescent="0.3">
      <c r="A79" s="1">
        <v>12658</v>
      </c>
      <c r="B79" s="1" t="s">
        <v>29</v>
      </c>
      <c r="C79" s="1" t="s">
        <v>14</v>
      </c>
      <c r="D79" s="1">
        <v>734.40002441406205</v>
      </c>
      <c r="E79" s="1">
        <v>426.600006103515</v>
      </c>
      <c r="F79" s="1" t="s">
        <v>27</v>
      </c>
      <c r="G79">
        <f t="shared" si="3"/>
        <v>27.200012207030909</v>
      </c>
      <c r="H79">
        <f t="shared" si="3"/>
        <v>4.7999877929689774</v>
      </c>
      <c r="I79" s="21">
        <f t="shared" si="4"/>
        <v>27.620292302495308</v>
      </c>
    </row>
    <row r="80" spans="1:9" x14ac:dyDescent="0.3">
      <c r="A80" s="1">
        <v>12675</v>
      </c>
      <c r="B80" s="1" t="s">
        <v>29</v>
      </c>
      <c r="C80" s="1" t="s">
        <v>14</v>
      </c>
      <c r="D80" s="1">
        <v>696</v>
      </c>
      <c r="E80" s="1">
        <v>429</v>
      </c>
      <c r="F80" s="1" t="s">
        <v>27</v>
      </c>
      <c r="G80">
        <f t="shared" si="3"/>
        <v>38.400024414062045</v>
      </c>
      <c r="H80">
        <f t="shared" si="3"/>
        <v>2.3999938964850003</v>
      </c>
      <c r="I80" s="21">
        <f t="shared" si="4"/>
        <v>38.474950886306878</v>
      </c>
    </row>
    <row r="81" spans="1:9" x14ac:dyDescent="0.3">
      <c r="A81" s="1">
        <v>12694</v>
      </c>
      <c r="B81" s="1" t="s">
        <v>29</v>
      </c>
      <c r="C81" s="1" t="s">
        <v>14</v>
      </c>
      <c r="D81" s="1">
        <v>640</v>
      </c>
      <c r="E81" s="1">
        <v>425</v>
      </c>
      <c r="F81" s="1" t="s">
        <v>27</v>
      </c>
      <c r="G81">
        <f t="shared" si="3"/>
        <v>56</v>
      </c>
      <c r="H81">
        <f t="shared" si="3"/>
        <v>4</v>
      </c>
      <c r="I81" s="21">
        <f t="shared" si="4"/>
        <v>56.142675390472796</v>
      </c>
    </row>
    <row r="82" spans="1:9" x14ac:dyDescent="0.3">
      <c r="A82" s="1">
        <v>12710</v>
      </c>
      <c r="B82" s="1" t="s">
        <v>29</v>
      </c>
      <c r="C82" s="1" t="s">
        <v>14</v>
      </c>
      <c r="D82" s="1">
        <v>587.20001220703102</v>
      </c>
      <c r="E82" s="1">
        <v>414.600006103515</v>
      </c>
      <c r="F82" s="1" t="s">
        <v>27</v>
      </c>
      <c r="G82">
        <f t="shared" si="3"/>
        <v>52.799987792968977</v>
      </c>
      <c r="H82">
        <f t="shared" si="3"/>
        <v>10.399993896485</v>
      </c>
      <c r="I82" s="21">
        <f t="shared" si="4"/>
        <v>53.81448303184375</v>
      </c>
    </row>
    <row r="83" spans="1:9" x14ac:dyDescent="0.3">
      <c r="A83" s="1">
        <v>12720</v>
      </c>
      <c r="B83" s="1" t="s">
        <v>29</v>
      </c>
      <c r="C83" s="1" t="s">
        <v>14</v>
      </c>
      <c r="D83" s="1">
        <v>552.79998779296795</v>
      </c>
      <c r="E83" s="1">
        <v>405</v>
      </c>
      <c r="F83" s="1" t="s">
        <v>27</v>
      </c>
      <c r="G83">
        <f t="shared" si="3"/>
        <v>34.400024414063068</v>
      </c>
      <c r="H83">
        <f t="shared" si="3"/>
        <v>9.6000061035149997</v>
      </c>
      <c r="I83" s="21">
        <f t="shared" si="4"/>
        <v>35.714448013033326</v>
      </c>
    </row>
    <row r="84" spans="1:9" x14ac:dyDescent="0.3">
      <c r="A84" s="1">
        <v>12738</v>
      </c>
      <c r="B84" s="1" t="s">
        <v>29</v>
      </c>
      <c r="C84" s="1" t="s">
        <v>14</v>
      </c>
      <c r="D84" s="1">
        <v>504.80001831054602</v>
      </c>
      <c r="E84" s="1">
        <v>385</v>
      </c>
      <c r="F84" s="1" t="s">
        <v>27</v>
      </c>
      <c r="G84">
        <f t="shared" si="3"/>
        <v>47.999969482421932</v>
      </c>
      <c r="H84">
        <f t="shared" si="3"/>
        <v>20</v>
      </c>
      <c r="I84" s="21">
        <f t="shared" si="4"/>
        <v>51.999971829929265</v>
      </c>
    </row>
    <row r="85" spans="1:9" x14ac:dyDescent="0.3">
      <c r="A85" s="1">
        <v>12759</v>
      </c>
      <c r="B85" s="1" t="s">
        <v>29</v>
      </c>
      <c r="C85" s="1" t="s">
        <v>14</v>
      </c>
      <c r="D85" s="1">
        <v>469.600006103515</v>
      </c>
      <c r="E85" s="1">
        <v>366.600006103515</v>
      </c>
      <c r="F85" s="1" t="s">
        <v>27</v>
      </c>
      <c r="G85">
        <f t="shared" si="3"/>
        <v>35.200012207031023</v>
      </c>
      <c r="H85">
        <f t="shared" si="3"/>
        <v>18.399993896485</v>
      </c>
      <c r="I85" s="21">
        <f t="shared" si="4"/>
        <v>39.719021070084523</v>
      </c>
    </row>
    <row r="86" spans="1:9" x14ac:dyDescent="0.3">
      <c r="A86" s="1">
        <v>12774</v>
      </c>
      <c r="B86" s="1" t="s">
        <v>29</v>
      </c>
      <c r="C86" s="1" t="s">
        <v>14</v>
      </c>
      <c r="D86" s="1">
        <v>450.39999389648398</v>
      </c>
      <c r="E86" s="1">
        <v>359.39999389648398</v>
      </c>
      <c r="F86" s="1" t="s">
        <v>27</v>
      </c>
      <c r="G86">
        <f t="shared" si="3"/>
        <v>19.200012207031023</v>
      </c>
      <c r="H86">
        <f t="shared" si="3"/>
        <v>7.2000122070310226</v>
      </c>
      <c r="I86" s="21">
        <f t="shared" si="4"/>
        <v>20.505624704737379</v>
      </c>
    </row>
    <row r="87" spans="1:9" x14ac:dyDescent="0.3">
      <c r="A87" s="1">
        <v>12790</v>
      </c>
      <c r="B87" s="1" t="s">
        <v>29</v>
      </c>
      <c r="C87" s="1" t="s">
        <v>14</v>
      </c>
      <c r="D87" s="1">
        <v>443.20001220703102</v>
      </c>
      <c r="E87" s="1">
        <v>357.80001831054602</v>
      </c>
      <c r="F87" s="1" t="s">
        <v>27</v>
      </c>
      <c r="G87">
        <f t="shared" si="3"/>
        <v>7.1999816894529545</v>
      </c>
      <c r="H87">
        <f t="shared" si="3"/>
        <v>1.5999755859379547</v>
      </c>
      <c r="I87" s="21">
        <f t="shared" si="4"/>
        <v>7.3756123951883019</v>
      </c>
    </row>
    <row r="88" spans="1:9" x14ac:dyDescent="0.3">
      <c r="A88" s="1">
        <v>12794</v>
      </c>
      <c r="B88" s="1" t="s">
        <v>29</v>
      </c>
      <c r="C88" s="1" t="s">
        <v>14</v>
      </c>
      <c r="D88" s="1">
        <v>442.39999389648398</v>
      </c>
      <c r="E88" s="1">
        <v>357.80001831054602</v>
      </c>
      <c r="F88" s="1" t="s">
        <v>27</v>
      </c>
      <c r="G88">
        <f t="shared" si="3"/>
        <v>0.80001831054704553</v>
      </c>
      <c r="H88">
        <f t="shared" si="3"/>
        <v>0</v>
      </c>
      <c r="I88" s="21">
        <f t="shared" si="4"/>
        <v>0.80001831054704553</v>
      </c>
    </row>
    <row r="89" spans="1:9" x14ac:dyDescent="0.3">
      <c r="A89" s="1">
        <v>12853</v>
      </c>
      <c r="B89" s="1" t="s">
        <v>29</v>
      </c>
      <c r="C89" s="1" t="s">
        <v>14</v>
      </c>
      <c r="D89" s="1">
        <v>442.39999389648398</v>
      </c>
      <c r="E89" s="1">
        <v>357</v>
      </c>
      <c r="F89" s="1" t="s">
        <v>27</v>
      </c>
      <c r="G89">
        <f t="shared" si="3"/>
        <v>0</v>
      </c>
      <c r="H89">
        <f t="shared" si="3"/>
        <v>0.80001831054602235</v>
      </c>
      <c r="I89" s="21">
        <f t="shared" si="4"/>
        <v>0.80001831054602235</v>
      </c>
    </row>
    <row r="90" spans="1:9" x14ac:dyDescent="0.3">
      <c r="A90" s="1">
        <v>12944</v>
      </c>
      <c r="B90" s="1" t="s">
        <v>29</v>
      </c>
      <c r="C90" s="1" t="s">
        <v>14</v>
      </c>
      <c r="D90" s="1">
        <v>442.39999389648398</v>
      </c>
      <c r="E90" s="1">
        <v>356.20001220703102</v>
      </c>
      <c r="F90" s="1" t="s">
        <v>27</v>
      </c>
      <c r="G90">
        <f t="shared" si="3"/>
        <v>0</v>
      </c>
      <c r="H90">
        <f t="shared" si="3"/>
        <v>0.79998779296897737</v>
      </c>
      <c r="I90" s="21">
        <f t="shared" si="4"/>
        <v>0.79998779296897737</v>
      </c>
    </row>
    <row r="91" spans="1:9" x14ac:dyDescent="0.3">
      <c r="A91" s="1">
        <v>12954</v>
      </c>
      <c r="B91" s="1" t="s">
        <v>29</v>
      </c>
      <c r="C91" s="1" t="s">
        <v>14</v>
      </c>
      <c r="D91" s="1">
        <v>440.80001831054602</v>
      </c>
      <c r="E91" s="1">
        <v>355.39999389648398</v>
      </c>
      <c r="F91" s="1" t="s">
        <v>27</v>
      </c>
      <c r="G91">
        <f t="shared" si="3"/>
        <v>1.5999755859379547</v>
      </c>
      <c r="H91">
        <f t="shared" si="3"/>
        <v>0.80001831054704553</v>
      </c>
      <c r="I91" s="21">
        <f t="shared" si="4"/>
        <v>1.7888407343327273</v>
      </c>
    </row>
    <row r="92" spans="1:9" x14ac:dyDescent="0.3">
      <c r="A92" s="1">
        <v>12975</v>
      </c>
      <c r="B92" s="1" t="s">
        <v>29</v>
      </c>
      <c r="C92" s="1" t="s">
        <v>14</v>
      </c>
      <c r="D92" s="1">
        <v>438.39999389648398</v>
      </c>
      <c r="E92" s="1">
        <v>353</v>
      </c>
      <c r="F92" s="1" t="s">
        <v>27</v>
      </c>
      <c r="G92">
        <f t="shared" si="3"/>
        <v>2.4000244140620453</v>
      </c>
      <c r="H92">
        <f t="shared" si="3"/>
        <v>2.3999938964839771</v>
      </c>
      <c r="I92" s="21">
        <f t="shared" si="4"/>
        <v>3.3941254972752857</v>
      </c>
    </row>
    <row r="93" spans="1:9" x14ac:dyDescent="0.3">
      <c r="A93" s="1">
        <v>12989</v>
      </c>
      <c r="B93" s="1" t="s">
        <v>29</v>
      </c>
      <c r="C93" s="1" t="s">
        <v>14</v>
      </c>
      <c r="D93" s="1">
        <v>432</v>
      </c>
      <c r="E93" s="1">
        <v>349.80001831054602</v>
      </c>
      <c r="F93" s="1" t="s">
        <v>27</v>
      </c>
      <c r="G93">
        <f t="shared" si="3"/>
        <v>6.3999938964839771</v>
      </c>
      <c r="H93">
        <f t="shared" si="3"/>
        <v>3.1999816894539777</v>
      </c>
      <c r="I93" s="21">
        <f t="shared" si="4"/>
        <v>7.1554038801365287</v>
      </c>
    </row>
    <row r="94" spans="1:9" x14ac:dyDescent="0.3">
      <c r="A94" s="1">
        <v>13010</v>
      </c>
      <c r="B94" s="1" t="s">
        <v>29</v>
      </c>
      <c r="C94" s="1" t="s">
        <v>14</v>
      </c>
      <c r="D94" s="1">
        <v>421.600006103515</v>
      </c>
      <c r="E94" s="1">
        <v>348.20001220703102</v>
      </c>
      <c r="F94" s="1" t="s">
        <v>27</v>
      </c>
      <c r="G94">
        <f t="shared" si="3"/>
        <v>10.399993896485</v>
      </c>
      <c r="H94">
        <f t="shared" si="3"/>
        <v>1.6000061035149997</v>
      </c>
      <c r="I94" s="21">
        <f t="shared" si="4"/>
        <v>10.522352045916849</v>
      </c>
    </row>
    <row r="95" spans="1:9" x14ac:dyDescent="0.3">
      <c r="A95" s="1">
        <v>13025</v>
      </c>
      <c r="B95" s="1" t="s">
        <v>29</v>
      </c>
      <c r="C95" s="1" t="s">
        <v>14</v>
      </c>
      <c r="D95" s="1">
        <v>407.20001220703102</v>
      </c>
      <c r="E95" s="1">
        <v>348.20001220703102</v>
      </c>
      <c r="F95" s="1" t="s">
        <v>27</v>
      </c>
      <c r="G95">
        <f t="shared" si="3"/>
        <v>14.399993896483977</v>
      </c>
      <c r="H95">
        <f t="shared" si="3"/>
        <v>0</v>
      </c>
      <c r="I95" s="21">
        <f t="shared" si="4"/>
        <v>14.399993896483977</v>
      </c>
    </row>
    <row r="96" spans="1:9" x14ac:dyDescent="0.3">
      <c r="A96" s="1">
        <v>13042</v>
      </c>
      <c r="B96" s="1" t="s">
        <v>29</v>
      </c>
      <c r="C96" s="1" t="s">
        <v>14</v>
      </c>
      <c r="D96" s="1">
        <v>392</v>
      </c>
      <c r="E96" s="1">
        <v>350.600006103515</v>
      </c>
      <c r="F96" s="1" t="s">
        <v>27</v>
      </c>
      <c r="G96">
        <f t="shared" si="3"/>
        <v>15.200012207031023</v>
      </c>
      <c r="H96">
        <f t="shared" si="3"/>
        <v>2.3999938964839771</v>
      </c>
      <c r="I96" s="21">
        <f t="shared" si="4"/>
        <v>15.388318355072215</v>
      </c>
    </row>
    <row r="97" spans="1:9" x14ac:dyDescent="0.3">
      <c r="A97" s="1">
        <v>13060</v>
      </c>
      <c r="B97" s="1" t="s">
        <v>29</v>
      </c>
      <c r="C97" s="1" t="s">
        <v>14</v>
      </c>
      <c r="D97" s="1">
        <v>376.80001831054602</v>
      </c>
      <c r="E97" s="1">
        <v>355.39999389648398</v>
      </c>
      <c r="F97" s="1" t="s">
        <v>27</v>
      </c>
      <c r="G97">
        <f t="shared" si="3"/>
        <v>15.199981689453978</v>
      </c>
      <c r="H97">
        <f t="shared" si="3"/>
        <v>4.7999877929689774</v>
      </c>
      <c r="I97" s="21">
        <f t="shared" si="4"/>
        <v>15.939865939598972</v>
      </c>
    </row>
    <row r="98" spans="1:9" x14ac:dyDescent="0.3">
      <c r="A98" s="1">
        <v>13070</v>
      </c>
      <c r="B98" s="1" t="s">
        <v>29</v>
      </c>
      <c r="C98" s="1" t="s">
        <v>14</v>
      </c>
      <c r="D98" s="1">
        <v>364.80001831054602</v>
      </c>
      <c r="E98" s="1">
        <v>358.600006103515</v>
      </c>
      <c r="F98" s="1" t="s">
        <v>27</v>
      </c>
      <c r="G98">
        <f t="shared" si="3"/>
        <v>12</v>
      </c>
      <c r="H98">
        <f t="shared" si="3"/>
        <v>3.2000122070310226</v>
      </c>
      <c r="I98" s="21">
        <f t="shared" si="4"/>
        <v>12.419342902309589</v>
      </c>
    </row>
    <row r="99" spans="1:9" x14ac:dyDescent="0.3">
      <c r="A99" s="1">
        <v>13090</v>
      </c>
      <c r="B99" s="1" t="s">
        <v>29</v>
      </c>
      <c r="C99" s="1" t="s">
        <v>14</v>
      </c>
      <c r="D99" s="1">
        <v>350.39999389648398</v>
      </c>
      <c r="E99" s="1">
        <v>362.600006103515</v>
      </c>
      <c r="F99" s="1" t="s">
        <v>27</v>
      </c>
      <c r="G99">
        <f t="shared" si="3"/>
        <v>14.400024414062045</v>
      </c>
      <c r="H99">
        <f t="shared" si="3"/>
        <v>4</v>
      </c>
      <c r="I99" s="21">
        <f t="shared" si="4"/>
        <v>14.945256877202979</v>
      </c>
    </row>
    <row r="100" spans="1:9" x14ac:dyDescent="0.3">
      <c r="A100" s="1">
        <v>13110</v>
      </c>
      <c r="B100" s="1" t="s">
        <v>29</v>
      </c>
      <c r="C100" s="1" t="s">
        <v>14</v>
      </c>
      <c r="D100" s="1">
        <v>339.20001220703102</v>
      </c>
      <c r="E100" s="1">
        <v>365</v>
      </c>
      <c r="F100" s="1" t="s">
        <v>27</v>
      </c>
      <c r="G100">
        <f t="shared" si="3"/>
        <v>11.199981689452954</v>
      </c>
      <c r="H100">
        <f t="shared" si="3"/>
        <v>2.3999938964850003</v>
      </c>
      <c r="I100" s="21">
        <f t="shared" si="4"/>
        <v>11.454237667660241</v>
      </c>
    </row>
    <row r="101" spans="1:9" x14ac:dyDescent="0.3">
      <c r="A101" s="1">
        <v>13124</v>
      </c>
      <c r="B101" s="1" t="s">
        <v>29</v>
      </c>
      <c r="C101" s="1" t="s">
        <v>14</v>
      </c>
      <c r="D101" s="1">
        <v>328.80001831054602</v>
      </c>
      <c r="E101" s="1">
        <v>366.600006103515</v>
      </c>
      <c r="F101" s="1" t="s">
        <v>27</v>
      </c>
      <c r="G101">
        <f t="shared" si="3"/>
        <v>10.399993896485</v>
      </c>
      <c r="H101">
        <f t="shared" si="3"/>
        <v>1.6000061035149997</v>
      </c>
      <c r="I101" s="21">
        <f t="shared" si="4"/>
        <v>10.522352045916849</v>
      </c>
    </row>
    <row r="102" spans="1:9" x14ac:dyDescent="0.3">
      <c r="A102" s="1">
        <v>13142</v>
      </c>
      <c r="B102" s="1" t="s">
        <v>29</v>
      </c>
      <c r="C102" s="1" t="s">
        <v>14</v>
      </c>
      <c r="D102" s="1">
        <v>321.600006103515</v>
      </c>
      <c r="E102" s="1">
        <v>368.20001220703102</v>
      </c>
      <c r="F102" s="1" t="s">
        <v>27</v>
      </c>
      <c r="G102">
        <f t="shared" si="3"/>
        <v>7.2000122070310226</v>
      </c>
      <c r="H102">
        <f t="shared" si="3"/>
        <v>1.6000061035160229</v>
      </c>
      <c r="I102" s="21">
        <f t="shared" si="4"/>
        <v>7.3756488062193055</v>
      </c>
    </row>
    <row r="103" spans="1:9" x14ac:dyDescent="0.3">
      <c r="A103" s="1">
        <v>13159</v>
      </c>
      <c r="B103" s="1" t="s">
        <v>29</v>
      </c>
      <c r="C103" s="1" t="s">
        <v>14</v>
      </c>
      <c r="D103" s="1">
        <v>313.600006103515</v>
      </c>
      <c r="E103" s="1">
        <v>368.20001220703102</v>
      </c>
      <c r="F103" s="1" t="s">
        <v>27</v>
      </c>
      <c r="G103">
        <f t="shared" si="3"/>
        <v>8</v>
      </c>
      <c r="H103">
        <f t="shared" si="3"/>
        <v>0</v>
      </c>
      <c r="I103" s="21">
        <f t="shared" si="4"/>
        <v>8</v>
      </c>
    </row>
    <row r="104" spans="1:9" x14ac:dyDescent="0.3">
      <c r="A104" s="1">
        <v>13170</v>
      </c>
      <c r="B104" s="1" t="s">
        <v>29</v>
      </c>
      <c r="C104" s="1" t="s">
        <v>14</v>
      </c>
      <c r="D104" s="1">
        <v>311.20001220703102</v>
      </c>
      <c r="E104" s="1">
        <v>368.20001220703102</v>
      </c>
      <c r="F104" s="1" t="s">
        <v>27</v>
      </c>
      <c r="G104">
        <f t="shared" si="3"/>
        <v>2.3999938964839771</v>
      </c>
      <c r="H104">
        <f t="shared" si="3"/>
        <v>0</v>
      </c>
      <c r="I104" s="21">
        <f t="shared" si="4"/>
        <v>2.3999938964839771</v>
      </c>
    </row>
    <row r="105" spans="1:9" x14ac:dyDescent="0.3">
      <c r="A105" s="1">
        <v>13190</v>
      </c>
      <c r="B105" s="1" t="s">
        <v>29</v>
      </c>
      <c r="C105" s="1" t="s">
        <v>14</v>
      </c>
      <c r="D105" s="1">
        <v>308</v>
      </c>
      <c r="E105" s="1">
        <v>368.20001220703102</v>
      </c>
      <c r="F105" s="1" t="s">
        <v>27</v>
      </c>
      <c r="G105">
        <f t="shared" si="3"/>
        <v>3.2000122070310226</v>
      </c>
      <c r="H105">
        <f t="shared" si="3"/>
        <v>0</v>
      </c>
      <c r="I105" s="21">
        <f t="shared" si="4"/>
        <v>3.2000122070310226</v>
      </c>
    </row>
    <row r="106" spans="1:9" x14ac:dyDescent="0.3">
      <c r="A106" s="1">
        <v>13205</v>
      </c>
      <c r="B106" s="1" t="s">
        <v>29</v>
      </c>
      <c r="C106" s="1" t="s">
        <v>14</v>
      </c>
      <c r="D106" s="1">
        <v>304</v>
      </c>
      <c r="E106" s="1">
        <v>368.20001220703102</v>
      </c>
      <c r="F106" s="1" t="s">
        <v>27</v>
      </c>
      <c r="G106">
        <f t="shared" si="3"/>
        <v>4</v>
      </c>
      <c r="H106">
        <f t="shared" si="3"/>
        <v>0</v>
      </c>
      <c r="I106" s="21">
        <f t="shared" si="4"/>
        <v>4</v>
      </c>
    </row>
    <row r="107" spans="1:9" x14ac:dyDescent="0.3">
      <c r="A107" s="1">
        <v>13225</v>
      </c>
      <c r="B107" s="1" t="s">
        <v>29</v>
      </c>
      <c r="C107" s="1" t="s">
        <v>14</v>
      </c>
      <c r="D107" s="1">
        <v>300.80001831054602</v>
      </c>
      <c r="E107" s="1">
        <v>368.20001220703102</v>
      </c>
      <c r="F107" s="1" t="s">
        <v>27</v>
      </c>
      <c r="G107">
        <f t="shared" si="3"/>
        <v>3.1999816894539777</v>
      </c>
      <c r="H107">
        <f t="shared" si="3"/>
        <v>0</v>
      </c>
      <c r="I107" s="21">
        <f t="shared" si="4"/>
        <v>3.1999816894539777</v>
      </c>
    </row>
    <row r="108" spans="1:9" x14ac:dyDescent="0.3">
      <c r="A108" s="1">
        <v>13244</v>
      </c>
      <c r="B108" s="1" t="s">
        <v>29</v>
      </c>
      <c r="C108" s="1" t="s">
        <v>14</v>
      </c>
      <c r="D108" s="1">
        <v>299.20001220703102</v>
      </c>
      <c r="E108" s="1">
        <v>368.20001220703102</v>
      </c>
      <c r="F108" s="1" t="s">
        <v>27</v>
      </c>
      <c r="G108">
        <f t="shared" si="3"/>
        <v>1.6000061035149997</v>
      </c>
      <c r="H108">
        <f t="shared" si="3"/>
        <v>0</v>
      </c>
      <c r="I108" s="21">
        <f t="shared" si="4"/>
        <v>1.6000061035149997</v>
      </c>
    </row>
    <row r="109" spans="1:9" x14ac:dyDescent="0.3">
      <c r="A109" s="1">
        <v>13259</v>
      </c>
      <c r="B109" s="1" t="s">
        <v>29</v>
      </c>
      <c r="C109" s="1" t="s">
        <v>14</v>
      </c>
      <c r="D109" s="1">
        <v>296.80001831054602</v>
      </c>
      <c r="E109" s="1">
        <v>368.20001220703102</v>
      </c>
      <c r="F109" s="1" t="s">
        <v>27</v>
      </c>
      <c r="G109">
        <f t="shared" si="3"/>
        <v>2.3999938964850003</v>
      </c>
      <c r="H109">
        <f t="shared" si="3"/>
        <v>0</v>
      </c>
      <c r="I109" s="21">
        <f t="shared" si="4"/>
        <v>2.3999938964850003</v>
      </c>
    </row>
    <row r="110" spans="1:9" x14ac:dyDescent="0.3">
      <c r="A110" s="1">
        <v>13269</v>
      </c>
      <c r="B110" s="1" t="s">
        <v>29</v>
      </c>
      <c r="C110" s="1" t="s">
        <v>14</v>
      </c>
      <c r="D110" s="1">
        <v>295.20001220703102</v>
      </c>
      <c r="E110" s="1">
        <v>368.20001220703102</v>
      </c>
      <c r="F110" s="1" t="s">
        <v>27</v>
      </c>
      <c r="G110">
        <f t="shared" si="3"/>
        <v>1.6000061035149997</v>
      </c>
      <c r="H110">
        <f t="shared" si="3"/>
        <v>0</v>
      </c>
      <c r="I110" s="21">
        <f t="shared" si="4"/>
        <v>1.6000061035149997</v>
      </c>
    </row>
    <row r="111" spans="1:9" x14ac:dyDescent="0.3">
      <c r="A111" s="1">
        <v>13289</v>
      </c>
      <c r="B111" s="1" t="s">
        <v>29</v>
      </c>
      <c r="C111" s="1" t="s">
        <v>14</v>
      </c>
      <c r="D111" s="1">
        <v>293.600006103515</v>
      </c>
      <c r="E111" s="1">
        <v>368.20001220703102</v>
      </c>
      <c r="F111" s="1" t="s">
        <v>27</v>
      </c>
      <c r="G111">
        <f t="shared" si="3"/>
        <v>1.6000061035160229</v>
      </c>
      <c r="H111">
        <f t="shared" si="3"/>
        <v>0</v>
      </c>
      <c r="I111" s="21">
        <f t="shared" si="4"/>
        <v>1.6000061035160229</v>
      </c>
    </row>
    <row r="112" spans="1:9" x14ac:dyDescent="0.3">
      <c r="A112" s="1">
        <v>13304</v>
      </c>
      <c r="B112" s="1" t="s">
        <v>29</v>
      </c>
      <c r="C112" s="1" t="s">
        <v>14</v>
      </c>
      <c r="D112" s="1">
        <v>291.20001220703102</v>
      </c>
      <c r="E112" s="1">
        <v>368.20001220703102</v>
      </c>
      <c r="F112" s="1" t="s">
        <v>27</v>
      </c>
      <c r="G112">
        <f t="shared" si="3"/>
        <v>2.3999938964839771</v>
      </c>
      <c r="H112">
        <f t="shared" si="3"/>
        <v>0</v>
      </c>
      <c r="I112" s="21">
        <f t="shared" si="4"/>
        <v>2.3999938964839771</v>
      </c>
    </row>
    <row r="113" spans="1:9" x14ac:dyDescent="0.3">
      <c r="A113" s="1">
        <v>13325</v>
      </c>
      <c r="B113" s="1" t="s">
        <v>29</v>
      </c>
      <c r="C113" s="1" t="s">
        <v>14</v>
      </c>
      <c r="D113" s="1">
        <v>288.80001831054602</v>
      </c>
      <c r="E113" s="1">
        <v>368.20001220703102</v>
      </c>
      <c r="F113" s="1" t="s">
        <v>27</v>
      </c>
      <c r="G113">
        <f t="shared" si="3"/>
        <v>2.3999938964850003</v>
      </c>
      <c r="H113">
        <f t="shared" si="3"/>
        <v>0</v>
      </c>
      <c r="I113" s="21">
        <f t="shared" si="4"/>
        <v>2.3999938964850003</v>
      </c>
    </row>
    <row r="114" spans="1:9" x14ac:dyDescent="0.3">
      <c r="A114" s="1">
        <v>13339</v>
      </c>
      <c r="B114" s="1" t="s">
        <v>29</v>
      </c>
      <c r="C114" s="1" t="s">
        <v>14</v>
      </c>
      <c r="D114" s="1">
        <v>287.20001220703102</v>
      </c>
      <c r="E114" s="1">
        <v>368.20001220703102</v>
      </c>
      <c r="F114" s="1" t="s">
        <v>27</v>
      </c>
      <c r="G114">
        <f t="shared" si="3"/>
        <v>1.6000061035149997</v>
      </c>
      <c r="H114">
        <f t="shared" si="3"/>
        <v>0</v>
      </c>
      <c r="I114" s="21">
        <f t="shared" si="4"/>
        <v>1.6000061035149997</v>
      </c>
    </row>
    <row r="115" spans="1:9" x14ac:dyDescent="0.3">
      <c r="A115" s="1">
        <v>13359</v>
      </c>
      <c r="B115" s="1" t="s">
        <v>29</v>
      </c>
      <c r="C115" s="1" t="s">
        <v>14</v>
      </c>
      <c r="D115" s="1">
        <v>284.80001831054602</v>
      </c>
      <c r="E115" s="1">
        <v>367.39999389648398</v>
      </c>
      <c r="F115" s="1" t="s">
        <v>27</v>
      </c>
      <c r="G115">
        <f t="shared" si="3"/>
        <v>2.3999938964850003</v>
      </c>
      <c r="H115">
        <f t="shared" si="3"/>
        <v>0.80001831054704553</v>
      </c>
      <c r="I115" s="21">
        <f t="shared" si="4"/>
        <v>2.5298221282089779</v>
      </c>
    </row>
    <row r="116" spans="1:9" x14ac:dyDescent="0.3">
      <c r="A116" s="1">
        <v>13375</v>
      </c>
      <c r="B116" s="1" t="s">
        <v>29</v>
      </c>
      <c r="C116" s="1" t="s">
        <v>14</v>
      </c>
      <c r="D116" s="1">
        <v>283.20001220703102</v>
      </c>
      <c r="E116" s="1">
        <v>366.600006103515</v>
      </c>
      <c r="F116" s="1" t="s">
        <v>27</v>
      </c>
      <c r="G116">
        <f t="shared" si="3"/>
        <v>1.6000061035149997</v>
      </c>
      <c r="H116">
        <f t="shared" si="3"/>
        <v>0.79998779296897737</v>
      </c>
      <c r="I116" s="21">
        <f t="shared" si="4"/>
        <v>1.7888543820514367</v>
      </c>
    </row>
    <row r="117" spans="1:9" x14ac:dyDescent="0.3">
      <c r="A117" s="1">
        <v>13384</v>
      </c>
      <c r="B117" s="1" t="s">
        <v>29</v>
      </c>
      <c r="C117" s="1" t="s">
        <v>14</v>
      </c>
      <c r="D117" s="1">
        <v>281.600006103515</v>
      </c>
      <c r="E117" s="1">
        <v>365</v>
      </c>
      <c r="F117" s="1" t="s">
        <v>27</v>
      </c>
      <c r="G117">
        <f t="shared" si="3"/>
        <v>1.6000061035160229</v>
      </c>
      <c r="H117">
        <f t="shared" si="3"/>
        <v>1.6000061035149997</v>
      </c>
      <c r="I117" s="21">
        <f t="shared" si="4"/>
        <v>2.2627503314713664</v>
      </c>
    </row>
    <row r="118" spans="1:9" x14ac:dyDescent="0.3">
      <c r="A118" s="1">
        <v>13395</v>
      </c>
      <c r="B118" s="1" t="s">
        <v>30</v>
      </c>
      <c r="C118" s="1" t="s">
        <v>14</v>
      </c>
      <c r="D118" s="1">
        <v>281.600006103515</v>
      </c>
      <c r="E118" s="1">
        <v>365</v>
      </c>
      <c r="F118" s="1" t="s">
        <v>27</v>
      </c>
      <c r="G118">
        <f t="shared" si="3"/>
        <v>0</v>
      </c>
      <c r="H118">
        <f t="shared" si="3"/>
        <v>0</v>
      </c>
      <c r="I118" s="21">
        <f t="shared" si="4"/>
        <v>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A031-B147-4E81-A037-59BFB7804730}">
  <sheetPr codeName="Munka16"/>
  <dimension ref="A1:O47"/>
  <sheetViews>
    <sheetView workbookViewId="0">
      <selection activeCell="O1" sqref="O1"/>
    </sheetView>
  </sheetViews>
  <sheetFormatPr defaultRowHeight="14.4" x14ac:dyDescent="0.3"/>
  <cols>
    <col min="1" max="1" width="10.109375" bestFit="1" customWidth="1"/>
    <col min="2" max="2" width="11.44140625" bestFit="1" customWidth="1"/>
    <col min="3" max="3" width="7.33203125" bestFit="1" customWidth="1"/>
    <col min="4" max="5" width="12" bestFit="1" customWidth="1"/>
    <col min="6" max="6" width="9.6640625" bestFit="1" customWidth="1"/>
  </cols>
  <sheetData>
    <row r="1" spans="1:15" x14ac:dyDescent="0.3">
      <c r="A1" s="1" t="s">
        <v>32</v>
      </c>
      <c r="B1" t="s">
        <v>33</v>
      </c>
      <c r="C1" t="s">
        <v>33</v>
      </c>
      <c r="D1" t="s">
        <v>34</v>
      </c>
      <c r="E1" t="s">
        <v>34</v>
      </c>
      <c r="F1" t="s">
        <v>33</v>
      </c>
      <c r="G1" t="s">
        <v>108</v>
      </c>
      <c r="H1" t="s">
        <v>108</v>
      </c>
      <c r="I1" s="21" t="s">
        <v>122</v>
      </c>
      <c r="M1" s="7">
        <f>ABS(M2-M3)</f>
        <v>0</v>
      </c>
      <c r="N1" s="7">
        <f>ABS(N2-N3)</f>
        <v>60.799987792968068</v>
      </c>
      <c r="O1">
        <f>SQRT(M3*M3+N3*N3)</f>
        <v>638.77677119472969</v>
      </c>
    </row>
    <row r="2" spans="1:15" x14ac:dyDescent="0.3">
      <c r="A2" s="1">
        <v>18166</v>
      </c>
      <c r="B2" s="1" t="s">
        <v>28</v>
      </c>
      <c r="C2" s="1" t="s">
        <v>12</v>
      </c>
      <c r="D2" s="1">
        <v>1145.59997558593</v>
      </c>
      <c r="E2" s="1">
        <v>212.19999694824199</v>
      </c>
      <c r="F2" s="1" t="s">
        <v>27</v>
      </c>
      <c r="G2">
        <v>0</v>
      </c>
      <c r="H2">
        <v>0</v>
      </c>
      <c r="I2" s="23">
        <f>SUM(I3:I207)</f>
        <v>660.08435349114734</v>
      </c>
      <c r="M2">
        <f>ABS(SUM(G2:G47))</f>
        <v>631.99993896483704</v>
      </c>
      <c r="N2">
        <f>ABS(SUM(H2:H47))</f>
        <v>153.59999084472608</v>
      </c>
    </row>
    <row r="3" spans="1:15" x14ac:dyDescent="0.3">
      <c r="A3" s="1">
        <v>18316</v>
      </c>
      <c r="B3" s="1" t="s">
        <v>29</v>
      </c>
      <c r="C3" s="1" t="s">
        <v>12</v>
      </c>
      <c r="D3" s="1">
        <v>1141.59997558593</v>
      </c>
      <c r="E3" s="1">
        <v>214.600006103515</v>
      </c>
      <c r="F3" s="1" t="s">
        <v>27</v>
      </c>
      <c r="G3">
        <f>ABS(D3-D2)</f>
        <v>4</v>
      </c>
      <c r="H3">
        <f>ABS(E3-E2)</f>
        <v>2.4000091552730112</v>
      </c>
      <c r="I3" s="21">
        <f>SQRT(G3^2+H3^2)</f>
        <v>4.6647662262319507</v>
      </c>
      <c r="M3">
        <f>ABS(D2-D47)</f>
        <v>631.99993896483704</v>
      </c>
      <c r="N3">
        <f>ABS(E2-E47)</f>
        <v>92.800003051758011</v>
      </c>
    </row>
    <row r="4" spans="1:15" x14ac:dyDescent="0.3">
      <c r="A4" s="1">
        <v>18324</v>
      </c>
      <c r="B4" s="1" t="s">
        <v>29</v>
      </c>
      <c r="C4" s="1" t="s">
        <v>12</v>
      </c>
      <c r="D4" s="1">
        <v>1130.40002441406</v>
      </c>
      <c r="E4" s="1">
        <v>219.40000915527301</v>
      </c>
      <c r="F4" s="1" t="s">
        <v>27</v>
      </c>
      <c r="G4">
        <f t="shared" ref="G4:H47" si="0">ABS(D4-D3)</f>
        <v>11.199951171869998</v>
      </c>
      <c r="H4">
        <f t="shared" si="0"/>
        <v>4.8000030517580115</v>
      </c>
      <c r="I4" s="21">
        <f t="shared" ref="I4:I47" si="1">SQRT(G4^2+H4^2)</f>
        <v>12.185193291415544</v>
      </c>
    </row>
    <row r="5" spans="1:15" x14ac:dyDescent="0.3">
      <c r="A5" s="1">
        <v>18342</v>
      </c>
      <c r="B5" s="1" t="s">
        <v>29</v>
      </c>
      <c r="C5" s="1" t="s">
        <v>12</v>
      </c>
      <c r="D5" s="1">
        <v>1100.80004882812</v>
      </c>
      <c r="E5" s="1">
        <v>231.40000915527301</v>
      </c>
      <c r="F5" s="1" t="s">
        <v>27</v>
      </c>
      <c r="G5">
        <f t="shared" si="0"/>
        <v>29.599975585940001</v>
      </c>
      <c r="H5">
        <f t="shared" si="0"/>
        <v>12</v>
      </c>
      <c r="I5" s="21">
        <f t="shared" si="1"/>
        <v>31.939921018816626</v>
      </c>
    </row>
    <row r="6" spans="1:15" x14ac:dyDescent="0.3">
      <c r="A6" s="1">
        <v>18353</v>
      </c>
      <c r="B6" s="1" t="s">
        <v>29</v>
      </c>
      <c r="C6" s="1" t="s">
        <v>12</v>
      </c>
      <c r="D6" s="1">
        <v>1077.59997558593</v>
      </c>
      <c r="E6" s="1">
        <v>241</v>
      </c>
      <c r="F6" s="1" t="s">
        <v>27</v>
      </c>
      <c r="G6">
        <f t="shared" si="0"/>
        <v>23.200073242190001</v>
      </c>
      <c r="H6">
        <f t="shared" si="0"/>
        <v>9.5999908447269888</v>
      </c>
      <c r="I6" s="21">
        <f t="shared" si="1"/>
        <v>25.107831898868181</v>
      </c>
    </row>
    <row r="7" spans="1:15" x14ac:dyDescent="0.3">
      <c r="A7" s="1">
        <v>18373</v>
      </c>
      <c r="B7" s="1" t="s">
        <v>29</v>
      </c>
      <c r="C7" s="1" t="s">
        <v>12</v>
      </c>
      <c r="D7" s="1">
        <v>1041.59997558593</v>
      </c>
      <c r="E7" s="1">
        <v>249.800033569335</v>
      </c>
      <c r="F7" s="1" t="s">
        <v>27</v>
      </c>
      <c r="G7">
        <f t="shared" si="0"/>
        <v>36</v>
      </c>
      <c r="H7">
        <f t="shared" si="0"/>
        <v>8.8000335693349996</v>
      </c>
      <c r="I7" s="21">
        <f t="shared" si="1"/>
        <v>37.059959401238189</v>
      </c>
    </row>
    <row r="8" spans="1:15" x14ac:dyDescent="0.3">
      <c r="A8" s="1">
        <v>18388</v>
      </c>
      <c r="B8" s="1" t="s">
        <v>29</v>
      </c>
      <c r="C8" s="1" t="s">
        <v>12</v>
      </c>
      <c r="D8" s="1">
        <v>1004</v>
      </c>
      <c r="E8" s="1">
        <v>255.40000915527301</v>
      </c>
      <c r="F8" s="1" t="s">
        <v>27</v>
      </c>
      <c r="G8">
        <f t="shared" si="0"/>
        <v>37.599975585929997</v>
      </c>
      <c r="H8">
        <f t="shared" si="0"/>
        <v>5.5999755859380116</v>
      </c>
      <c r="I8" s="21">
        <f t="shared" si="1"/>
        <v>38.014706241474933</v>
      </c>
    </row>
    <row r="9" spans="1:15" x14ac:dyDescent="0.3">
      <c r="A9" s="1">
        <v>18408</v>
      </c>
      <c r="B9" s="1" t="s">
        <v>29</v>
      </c>
      <c r="C9" s="1" t="s">
        <v>12</v>
      </c>
      <c r="D9" s="1">
        <v>969.60003662109295</v>
      </c>
      <c r="E9" s="1">
        <v>255.40000915527301</v>
      </c>
      <c r="F9" s="1" t="s">
        <v>27</v>
      </c>
      <c r="G9">
        <f t="shared" si="0"/>
        <v>34.399963378907046</v>
      </c>
      <c r="H9">
        <f t="shared" si="0"/>
        <v>0</v>
      </c>
      <c r="I9" s="21">
        <f t="shared" si="1"/>
        <v>34.399963378907046</v>
      </c>
    </row>
    <row r="10" spans="1:15" x14ac:dyDescent="0.3">
      <c r="A10" s="1">
        <v>18424</v>
      </c>
      <c r="B10" s="1" t="s">
        <v>29</v>
      </c>
      <c r="C10" s="1" t="s">
        <v>12</v>
      </c>
      <c r="D10" s="1">
        <v>934.40002441406205</v>
      </c>
      <c r="E10" s="1">
        <v>254.600006103515</v>
      </c>
      <c r="F10" s="1" t="s">
        <v>27</v>
      </c>
      <c r="G10">
        <f t="shared" si="0"/>
        <v>35.200012207030909</v>
      </c>
      <c r="H10">
        <f t="shared" si="0"/>
        <v>0.80000305175801145</v>
      </c>
      <c r="I10" s="21">
        <f t="shared" si="1"/>
        <v>35.209102008684447</v>
      </c>
    </row>
    <row r="11" spans="1:15" x14ac:dyDescent="0.3">
      <c r="A11" s="1">
        <v>18441</v>
      </c>
      <c r="B11" s="1" t="s">
        <v>29</v>
      </c>
      <c r="C11" s="1" t="s">
        <v>12</v>
      </c>
      <c r="D11" s="1">
        <v>903.20001220703102</v>
      </c>
      <c r="E11" s="1">
        <v>250.600006103515</v>
      </c>
      <c r="F11" s="1" t="s">
        <v>27</v>
      </c>
      <c r="G11">
        <f t="shared" si="0"/>
        <v>31.200012207031023</v>
      </c>
      <c r="H11">
        <f t="shared" si="0"/>
        <v>4</v>
      </c>
      <c r="I11" s="21">
        <f t="shared" si="1"/>
        <v>31.45537731007029</v>
      </c>
    </row>
    <row r="12" spans="1:15" x14ac:dyDescent="0.3">
      <c r="A12" s="1">
        <v>18458</v>
      </c>
      <c r="B12" s="1" t="s">
        <v>29</v>
      </c>
      <c r="C12" s="1" t="s">
        <v>12</v>
      </c>
      <c r="D12" s="1">
        <v>872</v>
      </c>
      <c r="E12" s="1">
        <v>244.19999694824199</v>
      </c>
      <c r="F12" s="1" t="s">
        <v>27</v>
      </c>
      <c r="G12">
        <f t="shared" si="0"/>
        <v>31.200012207031023</v>
      </c>
      <c r="H12">
        <f t="shared" si="0"/>
        <v>6.4000091552730112</v>
      </c>
      <c r="I12" s="21">
        <f t="shared" si="1"/>
        <v>31.849660577570731</v>
      </c>
    </row>
    <row r="13" spans="1:15" x14ac:dyDescent="0.3">
      <c r="A13" s="1">
        <v>18469</v>
      </c>
      <c r="B13" s="1" t="s">
        <v>29</v>
      </c>
      <c r="C13" s="1" t="s">
        <v>12</v>
      </c>
      <c r="D13" s="1">
        <v>849.60003662109295</v>
      </c>
      <c r="E13" s="1">
        <v>239.40000915527301</v>
      </c>
      <c r="F13" s="1" t="s">
        <v>27</v>
      </c>
      <c r="G13">
        <f t="shared" si="0"/>
        <v>22.399963378907046</v>
      </c>
      <c r="H13">
        <f t="shared" si="0"/>
        <v>4.7999877929689774</v>
      </c>
      <c r="I13" s="21">
        <f t="shared" si="1"/>
        <v>22.908475335321381</v>
      </c>
    </row>
    <row r="14" spans="1:15" x14ac:dyDescent="0.3">
      <c r="A14" s="1">
        <v>18488</v>
      </c>
      <c r="B14" s="1" t="s">
        <v>29</v>
      </c>
      <c r="C14" s="1" t="s">
        <v>12</v>
      </c>
      <c r="D14" s="1">
        <v>824</v>
      </c>
      <c r="E14" s="1">
        <v>232.19999694824199</v>
      </c>
      <c r="F14" s="1" t="s">
        <v>27</v>
      </c>
      <c r="G14">
        <f t="shared" si="0"/>
        <v>25.600036621092954</v>
      </c>
      <c r="H14">
        <f t="shared" si="0"/>
        <v>7.2000122070310226</v>
      </c>
      <c r="I14" s="21">
        <f t="shared" si="1"/>
        <v>26.59327078008074</v>
      </c>
    </row>
    <row r="15" spans="1:15" x14ac:dyDescent="0.3">
      <c r="A15" s="1">
        <v>18509</v>
      </c>
      <c r="B15" s="1" t="s">
        <v>29</v>
      </c>
      <c r="C15" s="1" t="s">
        <v>12</v>
      </c>
      <c r="D15" s="1">
        <v>796</v>
      </c>
      <c r="E15" s="1">
        <v>227.40000915527301</v>
      </c>
      <c r="F15" s="1" t="s">
        <v>27</v>
      </c>
      <c r="G15">
        <f t="shared" si="0"/>
        <v>28</v>
      </c>
      <c r="H15">
        <f t="shared" si="0"/>
        <v>4.7999877929689774</v>
      </c>
      <c r="I15" s="21">
        <f t="shared" si="1"/>
        <v>28.40844738475954</v>
      </c>
    </row>
    <row r="16" spans="1:15" x14ac:dyDescent="0.3">
      <c r="A16" s="1">
        <v>18523</v>
      </c>
      <c r="B16" s="1" t="s">
        <v>29</v>
      </c>
      <c r="C16" s="1" t="s">
        <v>12</v>
      </c>
      <c r="D16" s="1">
        <v>767.20001220703102</v>
      </c>
      <c r="E16" s="1">
        <v>225.800033569335</v>
      </c>
      <c r="F16" s="1" t="s">
        <v>27</v>
      </c>
      <c r="G16">
        <f t="shared" si="0"/>
        <v>28.799987792968977</v>
      </c>
      <c r="H16">
        <f t="shared" si="0"/>
        <v>1.5999755859380116</v>
      </c>
      <c r="I16" s="21">
        <f t="shared" si="1"/>
        <v>28.844396661236644</v>
      </c>
    </row>
    <row r="17" spans="1:9" x14ac:dyDescent="0.3">
      <c r="A17" s="1">
        <v>18539</v>
      </c>
      <c r="B17" s="1" t="s">
        <v>29</v>
      </c>
      <c r="C17" s="1" t="s">
        <v>12</v>
      </c>
      <c r="D17" s="1">
        <v>741.60003662109295</v>
      </c>
      <c r="E17" s="1">
        <v>229.800033569335</v>
      </c>
      <c r="F17" s="1" t="s">
        <v>27</v>
      </c>
      <c r="G17">
        <f t="shared" si="0"/>
        <v>25.599975585938068</v>
      </c>
      <c r="H17">
        <f t="shared" si="0"/>
        <v>4</v>
      </c>
      <c r="I17" s="21">
        <f t="shared" si="1"/>
        <v>25.91059146373593</v>
      </c>
    </row>
    <row r="18" spans="1:9" x14ac:dyDescent="0.3">
      <c r="A18" s="1">
        <v>18559</v>
      </c>
      <c r="B18" s="1" t="s">
        <v>29</v>
      </c>
      <c r="C18" s="1" t="s">
        <v>12</v>
      </c>
      <c r="D18" s="1">
        <v>708.79998779296795</v>
      </c>
      <c r="E18" s="1">
        <v>234.600006103515</v>
      </c>
      <c r="F18" s="1" t="s">
        <v>27</v>
      </c>
      <c r="G18">
        <f t="shared" si="0"/>
        <v>32.800048828125</v>
      </c>
      <c r="H18">
        <f t="shared" si="0"/>
        <v>4.7999725341800001</v>
      </c>
      <c r="I18" s="21">
        <f t="shared" si="1"/>
        <v>33.149403304679055</v>
      </c>
    </row>
    <row r="19" spans="1:9" x14ac:dyDescent="0.3">
      <c r="A19" s="1">
        <v>18568</v>
      </c>
      <c r="B19" s="1" t="s">
        <v>29</v>
      </c>
      <c r="C19" s="1" t="s">
        <v>12</v>
      </c>
      <c r="D19" s="1">
        <v>696</v>
      </c>
      <c r="E19" s="1">
        <v>239.40000915527301</v>
      </c>
      <c r="F19" s="1" t="s">
        <v>27</v>
      </c>
      <c r="G19">
        <f t="shared" si="0"/>
        <v>12.799987792967954</v>
      </c>
      <c r="H19">
        <f t="shared" si="0"/>
        <v>4.8000030517580115</v>
      </c>
      <c r="I19" s="21">
        <f t="shared" si="1"/>
        <v>13.670395634253415</v>
      </c>
    </row>
    <row r="20" spans="1:9" x14ac:dyDescent="0.3">
      <c r="A20" s="1">
        <v>18589</v>
      </c>
      <c r="B20" s="1" t="s">
        <v>29</v>
      </c>
      <c r="C20" s="1" t="s">
        <v>12</v>
      </c>
      <c r="D20" s="1">
        <v>671.20001220703102</v>
      </c>
      <c r="E20" s="1">
        <v>246.600006103515</v>
      </c>
      <c r="F20" s="1" t="s">
        <v>27</v>
      </c>
      <c r="G20">
        <f t="shared" si="0"/>
        <v>24.799987792968977</v>
      </c>
      <c r="H20">
        <f t="shared" si="0"/>
        <v>7.1999969482419885</v>
      </c>
      <c r="I20" s="21">
        <f t="shared" si="1"/>
        <v>25.824007252672931</v>
      </c>
    </row>
    <row r="21" spans="1:9" x14ac:dyDescent="0.3">
      <c r="A21" s="1">
        <v>18605</v>
      </c>
      <c r="B21" s="1" t="s">
        <v>29</v>
      </c>
      <c r="C21" s="1" t="s">
        <v>12</v>
      </c>
      <c r="D21" s="1">
        <v>647.20001220703102</v>
      </c>
      <c r="E21" s="1">
        <v>255.40000915527301</v>
      </c>
      <c r="F21" s="1" t="s">
        <v>27</v>
      </c>
      <c r="G21">
        <f t="shared" si="0"/>
        <v>24</v>
      </c>
      <c r="H21">
        <f t="shared" si="0"/>
        <v>8.8000030517580115</v>
      </c>
      <c r="I21" s="21">
        <f t="shared" si="1"/>
        <v>25.562473544454775</v>
      </c>
    </row>
    <row r="22" spans="1:9" x14ac:dyDescent="0.3">
      <c r="A22" s="1">
        <v>18624</v>
      </c>
      <c r="B22" s="1" t="s">
        <v>29</v>
      </c>
      <c r="C22" s="1" t="s">
        <v>12</v>
      </c>
      <c r="D22" s="1">
        <v>628.79998779296795</v>
      </c>
      <c r="E22" s="1">
        <v>266.600006103515</v>
      </c>
      <c r="F22" s="1" t="s">
        <v>27</v>
      </c>
      <c r="G22">
        <f t="shared" si="0"/>
        <v>18.400024414063068</v>
      </c>
      <c r="H22">
        <f t="shared" si="0"/>
        <v>11.199996948241989</v>
      </c>
      <c r="I22" s="21">
        <f t="shared" si="1"/>
        <v>21.540678496248599</v>
      </c>
    </row>
    <row r="23" spans="1:9" x14ac:dyDescent="0.3">
      <c r="A23" s="1">
        <v>18639</v>
      </c>
      <c r="B23" s="1" t="s">
        <v>29</v>
      </c>
      <c r="C23" s="1" t="s">
        <v>12</v>
      </c>
      <c r="D23" s="1">
        <v>614.40002441406205</v>
      </c>
      <c r="E23" s="1">
        <v>275.39999389648398</v>
      </c>
      <c r="F23" s="1" t="s">
        <v>27</v>
      </c>
      <c r="G23">
        <f t="shared" si="0"/>
        <v>14.399963378905909</v>
      </c>
      <c r="H23">
        <f t="shared" si="0"/>
        <v>8.7999877929689774</v>
      </c>
      <c r="I23" s="21">
        <f t="shared" si="1"/>
        <v>16.875980874314664</v>
      </c>
    </row>
    <row r="24" spans="1:9" x14ac:dyDescent="0.3">
      <c r="A24" s="1">
        <v>18659</v>
      </c>
      <c r="B24" s="1" t="s">
        <v>29</v>
      </c>
      <c r="C24" s="1" t="s">
        <v>12</v>
      </c>
      <c r="D24" s="1">
        <v>600.79998779296795</v>
      </c>
      <c r="E24" s="1">
        <v>287.39999389648398</v>
      </c>
      <c r="F24" s="1" t="s">
        <v>27</v>
      </c>
      <c r="G24">
        <f t="shared" si="0"/>
        <v>13.600036621094091</v>
      </c>
      <c r="H24">
        <f t="shared" si="0"/>
        <v>12</v>
      </c>
      <c r="I24" s="21">
        <f t="shared" si="1"/>
        <v>18.137281937906252</v>
      </c>
    </row>
    <row r="25" spans="1:9" x14ac:dyDescent="0.3">
      <c r="A25" s="1">
        <v>18675</v>
      </c>
      <c r="B25" s="1" t="s">
        <v>29</v>
      </c>
      <c r="C25" s="1" t="s">
        <v>12</v>
      </c>
      <c r="D25" s="1">
        <v>594.40002441406205</v>
      </c>
      <c r="E25" s="1">
        <v>290.600006103515</v>
      </c>
      <c r="F25" s="1" t="s">
        <v>27</v>
      </c>
      <c r="G25">
        <f t="shared" si="0"/>
        <v>6.3999633789059089</v>
      </c>
      <c r="H25">
        <f t="shared" si="0"/>
        <v>3.2000122070310226</v>
      </c>
      <c r="I25" s="21">
        <f t="shared" si="1"/>
        <v>7.1553902322993048</v>
      </c>
    </row>
    <row r="26" spans="1:9" x14ac:dyDescent="0.3">
      <c r="A26" s="1">
        <v>18692</v>
      </c>
      <c r="B26" s="1" t="s">
        <v>29</v>
      </c>
      <c r="C26" s="1" t="s">
        <v>12</v>
      </c>
      <c r="D26" s="1">
        <v>589.60003662109295</v>
      </c>
      <c r="E26" s="1">
        <v>293.80001831054602</v>
      </c>
      <c r="F26" s="1" t="s">
        <v>27</v>
      </c>
      <c r="G26">
        <f t="shared" si="0"/>
        <v>4.7999877929690911</v>
      </c>
      <c r="H26">
        <f t="shared" si="0"/>
        <v>3.2000122070310226</v>
      </c>
      <c r="I26" s="21">
        <f t="shared" si="1"/>
        <v>5.7688786551460627</v>
      </c>
    </row>
    <row r="27" spans="1:9" x14ac:dyDescent="0.3">
      <c r="A27" s="1">
        <v>18703</v>
      </c>
      <c r="B27" s="1" t="s">
        <v>29</v>
      </c>
      <c r="C27" s="1" t="s">
        <v>12</v>
      </c>
      <c r="D27" s="1">
        <v>585.60003662109295</v>
      </c>
      <c r="E27" s="1">
        <v>293.80001831054602</v>
      </c>
      <c r="F27" s="1" t="s">
        <v>27</v>
      </c>
      <c r="G27">
        <f t="shared" si="0"/>
        <v>4</v>
      </c>
      <c r="H27">
        <f t="shared" si="0"/>
        <v>0</v>
      </c>
      <c r="I27" s="21">
        <f t="shared" si="1"/>
        <v>4</v>
      </c>
    </row>
    <row r="28" spans="1:9" x14ac:dyDescent="0.3">
      <c r="A28" s="1">
        <v>18724</v>
      </c>
      <c r="B28" s="1" t="s">
        <v>29</v>
      </c>
      <c r="C28" s="1" t="s">
        <v>12</v>
      </c>
      <c r="D28" s="1">
        <v>581.60003662109295</v>
      </c>
      <c r="E28" s="1">
        <v>294.600006103515</v>
      </c>
      <c r="F28" s="1" t="s">
        <v>27</v>
      </c>
      <c r="G28">
        <f t="shared" si="0"/>
        <v>4</v>
      </c>
      <c r="H28">
        <f t="shared" si="0"/>
        <v>0.79998779296897737</v>
      </c>
      <c r="I28" s="21">
        <f t="shared" si="1"/>
        <v>4.0792132168960444</v>
      </c>
    </row>
    <row r="29" spans="1:9" x14ac:dyDescent="0.3">
      <c r="A29" s="1">
        <v>18739</v>
      </c>
      <c r="B29" s="1" t="s">
        <v>29</v>
      </c>
      <c r="C29" s="1" t="s">
        <v>12</v>
      </c>
      <c r="D29" s="1">
        <v>576</v>
      </c>
      <c r="E29" s="1">
        <v>295.39999389648398</v>
      </c>
      <c r="F29" s="1" t="s">
        <v>27</v>
      </c>
      <c r="G29">
        <f t="shared" si="0"/>
        <v>5.6000366210929542</v>
      </c>
      <c r="H29">
        <f t="shared" si="0"/>
        <v>0.79998779296897737</v>
      </c>
      <c r="I29" s="21">
        <f t="shared" si="1"/>
        <v>5.6568887762162667</v>
      </c>
    </row>
    <row r="30" spans="1:9" x14ac:dyDescent="0.3">
      <c r="A30" s="1">
        <v>18759</v>
      </c>
      <c r="B30" s="1" t="s">
        <v>29</v>
      </c>
      <c r="C30" s="1" t="s">
        <v>12</v>
      </c>
      <c r="D30" s="1">
        <v>570.40002441406205</v>
      </c>
      <c r="E30" s="1">
        <v>297</v>
      </c>
      <c r="F30" s="1" t="s">
        <v>27</v>
      </c>
      <c r="G30">
        <f t="shared" si="0"/>
        <v>5.5999755859379547</v>
      </c>
      <c r="H30">
        <f t="shared" si="0"/>
        <v>1.6000061035160229</v>
      </c>
      <c r="I30" s="21">
        <f t="shared" si="1"/>
        <v>5.8240661134974818</v>
      </c>
    </row>
    <row r="31" spans="1:9" x14ac:dyDescent="0.3">
      <c r="A31" s="1">
        <v>18773</v>
      </c>
      <c r="B31" s="1" t="s">
        <v>29</v>
      </c>
      <c r="C31" s="1" t="s">
        <v>12</v>
      </c>
      <c r="D31" s="1">
        <v>564.79998779296795</v>
      </c>
      <c r="E31" s="1">
        <v>298.600006103515</v>
      </c>
      <c r="F31" s="1" t="s">
        <v>27</v>
      </c>
      <c r="G31">
        <f t="shared" si="0"/>
        <v>5.6000366210940911</v>
      </c>
      <c r="H31">
        <f t="shared" si="0"/>
        <v>1.6000061035149997</v>
      </c>
      <c r="I31" s="21">
        <f t="shared" si="1"/>
        <v>5.8241248002494057</v>
      </c>
    </row>
    <row r="32" spans="1:9" x14ac:dyDescent="0.3">
      <c r="A32" s="1">
        <v>18791</v>
      </c>
      <c r="B32" s="1" t="s">
        <v>29</v>
      </c>
      <c r="C32" s="1" t="s">
        <v>12</v>
      </c>
      <c r="D32" s="1">
        <v>558.40002441406205</v>
      </c>
      <c r="E32" s="1">
        <v>301</v>
      </c>
      <c r="F32" s="1" t="s">
        <v>27</v>
      </c>
      <c r="G32">
        <f t="shared" si="0"/>
        <v>6.3999633789059089</v>
      </c>
      <c r="H32">
        <f t="shared" si="0"/>
        <v>2.3999938964850003</v>
      </c>
      <c r="I32" s="21">
        <f t="shared" si="1"/>
        <v>6.8351665637716534</v>
      </c>
    </row>
    <row r="33" spans="1:9" x14ac:dyDescent="0.3">
      <c r="A33" s="1">
        <v>18803</v>
      </c>
      <c r="B33" s="1" t="s">
        <v>29</v>
      </c>
      <c r="C33" s="1" t="s">
        <v>12</v>
      </c>
      <c r="D33" s="1">
        <v>554.40002441406205</v>
      </c>
      <c r="E33" s="1">
        <v>301.80001831054602</v>
      </c>
      <c r="F33" s="1" t="s">
        <v>27</v>
      </c>
      <c r="G33">
        <f t="shared" si="0"/>
        <v>4</v>
      </c>
      <c r="H33">
        <f t="shared" si="0"/>
        <v>0.80001831054602235</v>
      </c>
      <c r="I33" s="21">
        <f t="shared" si="1"/>
        <v>4.0792192019072608</v>
      </c>
    </row>
    <row r="34" spans="1:9" x14ac:dyDescent="0.3">
      <c r="A34" s="1">
        <v>18819</v>
      </c>
      <c r="B34" s="1" t="s">
        <v>29</v>
      </c>
      <c r="C34" s="1" t="s">
        <v>12</v>
      </c>
      <c r="D34" s="1">
        <v>548.79998779296795</v>
      </c>
      <c r="E34" s="1">
        <v>304.20001220703102</v>
      </c>
      <c r="F34" s="1" t="s">
        <v>27</v>
      </c>
      <c r="G34">
        <f t="shared" si="0"/>
        <v>5.6000366210940911</v>
      </c>
      <c r="H34">
        <f t="shared" si="0"/>
        <v>2.3999938964850003</v>
      </c>
      <c r="I34" s="21">
        <f t="shared" si="1"/>
        <v>6.0926497405283504</v>
      </c>
    </row>
    <row r="35" spans="1:9" x14ac:dyDescent="0.3">
      <c r="A35" s="1">
        <v>18838</v>
      </c>
      <c r="B35" s="1" t="s">
        <v>29</v>
      </c>
      <c r="C35" s="1" t="s">
        <v>12</v>
      </c>
      <c r="D35" s="1">
        <v>542.40002441406205</v>
      </c>
      <c r="E35" s="1">
        <v>304.20001220703102</v>
      </c>
      <c r="F35" s="1" t="s">
        <v>27</v>
      </c>
      <c r="G35">
        <f t="shared" si="0"/>
        <v>6.3999633789059089</v>
      </c>
      <c r="H35">
        <f t="shared" si="0"/>
        <v>0</v>
      </c>
      <c r="I35" s="21">
        <f t="shared" si="1"/>
        <v>6.3999633789059089</v>
      </c>
    </row>
    <row r="36" spans="1:9" x14ac:dyDescent="0.3">
      <c r="A36" s="1">
        <v>18858</v>
      </c>
      <c r="B36" s="1" t="s">
        <v>29</v>
      </c>
      <c r="C36" s="1" t="s">
        <v>12</v>
      </c>
      <c r="D36" s="1">
        <v>538.40002441406205</v>
      </c>
      <c r="E36" s="1">
        <v>305</v>
      </c>
      <c r="F36" s="1" t="s">
        <v>27</v>
      </c>
      <c r="G36">
        <f t="shared" si="0"/>
        <v>4</v>
      </c>
      <c r="H36">
        <f t="shared" si="0"/>
        <v>0.79998779296897737</v>
      </c>
      <c r="I36" s="21">
        <f t="shared" si="1"/>
        <v>4.0792132168960444</v>
      </c>
    </row>
    <row r="37" spans="1:9" x14ac:dyDescent="0.3">
      <c r="A37" s="1">
        <v>18873</v>
      </c>
      <c r="B37" s="1" t="s">
        <v>29</v>
      </c>
      <c r="C37" s="1" t="s">
        <v>12</v>
      </c>
      <c r="D37" s="1">
        <v>534.40002441406205</v>
      </c>
      <c r="E37" s="1">
        <v>305.80001831054602</v>
      </c>
      <c r="F37" s="1" t="s">
        <v>27</v>
      </c>
      <c r="G37">
        <f t="shared" si="0"/>
        <v>4</v>
      </c>
      <c r="H37">
        <f t="shared" si="0"/>
        <v>0.80001831054602235</v>
      </c>
      <c r="I37" s="21">
        <f t="shared" si="1"/>
        <v>4.0792192019072608</v>
      </c>
    </row>
    <row r="38" spans="1:9" x14ac:dyDescent="0.3">
      <c r="A38" s="1">
        <v>18889</v>
      </c>
      <c r="B38" s="1" t="s">
        <v>29</v>
      </c>
      <c r="C38" s="1" t="s">
        <v>12</v>
      </c>
      <c r="D38" s="1">
        <v>531.20001220703102</v>
      </c>
      <c r="E38" s="1">
        <v>305.80001831054602</v>
      </c>
      <c r="F38" s="1" t="s">
        <v>27</v>
      </c>
      <c r="G38">
        <f t="shared" si="0"/>
        <v>3.2000122070310226</v>
      </c>
      <c r="H38">
        <f t="shared" si="0"/>
        <v>0</v>
      </c>
      <c r="I38" s="21">
        <f t="shared" si="1"/>
        <v>3.2000122070310226</v>
      </c>
    </row>
    <row r="39" spans="1:9" x14ac:dyDescent="0.3">
      <c r="A39" s="1">
        <v>18909</v>
      </c>
      <c r="B39" s="1" t="s">
        <v>29</v>
      </c>
      <c r="C39" s="1" t="s">
        <v>12</v>
      </c>
      <c r="D39" s="1">
        <v>528</v>
      </c>
      <c r="E39" s="1">
        <v>305</v>
      </c>
      <c r="F39" s="1" t="s">
        <v>27</v>
      </c>
      <c r="G39">
        <f t="shared" si="0"/>
        <v>3.2000122070310226</v>
      </c>
      <c r="H39">
        <f t="shared" si="0"/>
        <v>0.80001831054602235</v>
      </c>
      <c r="I39" s="21">
        <f t="shared" si="1"/>
        <v>3.2985007840466656</v>
      </c>
    </row>
    <row r="40" spans="1:9" x14ac:dyDescent="0.3">
      <c r="A40" s="1">
        <v>18924</v>
      </c>
      <c r="B40" s="1" t="s">
        <v>29</v>
      </c>
      <c r="C40" s="1" t="s">
        <v>12</v>
      </c>
      <c r="D40" s="1">
        <v>525.60003662109295</v>
      </c>
      <c r="E40" s="1">
        <v>305</v>
      </c>
      <c r="F40" s="1" t="s">
        <v>27</v>
      </c>
      <c r="G40">
        <f t="shared" si="0"/>
        <v>2.3999633789070458</v>
      </c>
      <c r="H40">
        <f t="shared" si="0"/>
        <v>0</v>
      </c>
      <c r="I40" s="21">
        <f t="shared" si="1"/>
        <v>2.3999633789070458</v>
      </c>
    </row>
    <row r="41" spans="1:9" x14ac:dyDescent="0.3">
      <c r="A41" s="1">
        <v>18938</v>
      </c>
      <c r="B41" s="1" t="s">
        <v>29</v>
      </c>
      <c r="C41" s="1" t="s">
        <v>12</v>
      </c>
      <c r="D41" s="1">
        <v>524</v>
      </c>
      <c r="E41" s="1">
        <v>305</v>
      </c>
      <c r="F41" s="1" t="s">
        <v>27</v>
      </c>
      <c r="G41">
        <f t="shared" si="0"/>
        <v>1.6000366210929542</v>
      </c>
      <c r="H41">
        <f t="shared" si="0"/>
        <v>0</v>
      </c>
      <c r="I41" s="21">
        <f t="shared" si="1"/>
        <v>1.6000366210929542</v>
      </c>
    </row>
    <row r="42" spans="1:9" x14ac:dyDescent="0.3">
      <c r="A42" s="1">
        <v>18953</v>
      </c>
      <c r="B42" s="1" t="s">
        <v>29</v>
      </c>
      <c r="C42" s="1" t="s">
        <v>12</v>
      </c>
      <c r="D42" s="1">
        <v>521.60003662109295</v>
      </c>
      <c r="E42" s="1">
        <v>305</v>
      </c>
      <c r="F42" s="1" t="s">
        <v>27</v>
      </c>
      <c r="G42">
        <f t="shared" si="0"/>
        <v>2.3999633789070458</v>
      </c>
      <c r="H42">
        <f t="shared" si="0"/>
        <v>0</v>
      </c>
      <c r="I42" s="21">
        <f t="shared" si="1"/>
        <v>2.3999633789070458</v>
      </c>
    </row>
    <row r="43" spans="1:9" x14ac:dyDescent="0.3">
      <c r="A43" s="1">
        <v>18974</v>
      </c>
      <c r="B43" s="1" t="s">
        <v>29</v>
      </c>
      <c r="C43" s="1" t="s">
        <v>12</v>
      </c>
      <c r="D43" s="1">
        <v>520</v>
      </c>
      <c r="E43" s="1">
        <v>305</v>
      </c>
      <c r="F43" s="1" t="s">
        <v>27</v>
      </c>
      <c r="G43">
        <f t="shared" si="0"/>
        <v>1.6000366210929542</v>
      </c>
      <c r="H43">
        <f t="shared" si="0"/>
        <v>0</v>
      </c>
      <c r="I43" s="21">
        <f t="shared" si="1"/>
        <v>1.6000366210929542</v>
      </c>
    </row>
    <row r="44" spans="1:9" x14ac:dyDescent="0.3">
      <c r="A44" s="1">
        <v>18988</v>
      </c>
      <c r="B44" s="1" t="s">
        <v>29</v>
      </c>
      <c r="C44" s="1" t="s">
        <v>12</v>
      </c>
      <c r="D44" s="1">
        <v>517.60003662109295</v>
      </c>
      <c r="E44" s="1">
        <v>305</v>
      </c>
      <c r="F44" s="1" t="s">
        <v>27</v>
      </c>
      <c r="G44">
        <f t="shared" si="0"/>
        <v>2.3999633789070458</v>
      </c>
      <c r="H44">
        <f t="shared" si="0"/>
        <v>0</v>
      </c>
      <c r="I44" s="21">
        <f t="shared" si="1"/>
        <v>2.3999633789070458</v>
      </c>
    </row>
    <row r="45" spans="1:9" x14ac:dyDescent="0.3">
      <c r="A45" s="1">
        <v>19009</v>
      </c>
      <c r="B45" s="1" t="s">
        <v>29</v>
      </c>
      <c r="C45" s="1" t="s">
        <v>12</v>
      </c>
      <c r="D45" s="1">
        <v>515.20001220703102</v>
      </c>
      <c r="E45" s="1">
        <v>305</v>
      </c>
      <c r="F45" s="1" t="s">
        <v>27</v>
      </c>
      <c r="G45">
        <f t="shared" si="0"/>
        <v>2.4000244140619316</v>
      </c>
      <c r="H45">
        <f t="shared" si="0"/>
        <v>0</v>
      </c>
      <c r="I45" s="21">
        <f t="shared" si="1"/>
        <v>2.4000244140619316</v>
      </c>
    </row>
    <row r="46" spans="1:9" x14ac:dyDescent="0.3">
      <c r="A46" s="1">
        <v>19023</v>
      </c>
      <c r="B46" s="1" t="s">
        <v>29</v>
      </c>
      <c r="C46" s="1" t="s">
        <v>12</v>
      </c>
      <c r="D46" s="1">
        <v>513.60003662109295</v>
      </c>
      <c r="E46" s="1">
        <v>305</v>
      </c>
      <c r="F46" s="1" t="s">
        <v>27</v>
      </c>
      <c r="G46">
        <f t="shared" si="0"/>
        <v>1.5999755859380684</v>
      </c>
      <c r="H46">
        <f t="shared" si="0"/>
        <v>0</v>
      </c>
      <c r="I46" s="21">
        <f t="shared" si="1"/>
        <v>1.5999755859380684</v>
      </c>
    </row>
    <row r="47" spans="1:9" x14ac:dyDescent="0.3">
      <c r="A47" s="1">
        <v>19034</v>
      </c>
      <c r="B47" s="1" t="s">
        <v>30</v>
      </c>
      <c r="C47" s="1" t="s">
        <v>12</v>
      </c>
      <c r="D47" s="1">
        <v>513.60003662109295</v>
      </c>
      <c r="E47" s="1">
        <v>305</v>
      </c>
      <c r="F47" s="1" t="s">
        <v>27</v>
      </c>
      <c r="G47">
        <f t="shared" si="0"/>
        <v>0</v>
      </c>
      <c r="H47">
        <f t="shared" si="0"/>
        <v>0</v>
      </c>
      <c r="I47" s="21">
        <f t="shared" si="1"/>
        <v>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D851-145D-4A5C-AB69-20CBE56B7063}">
  <sheetPr codeName="Munka17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04D3E-2810-4A14-8FDB-AE2A7549DBF4}">
  <sheetPr codeName="Munka18"/>
  <dimension ref="A1:O48"/>
  <sheetViews>
    <sheetView topLeftCell="A22" zoomScaleNormal="100" workbookViewId="0">
      <selection activeCell="I38" sqref="I38"/>
    </sheetView>
  </sheetViews>
  <sheetFormatPr defaultRowHeight="14.4" x14ac:dyDescent="0.3"/>
  <cols>
    <col min="1" max="1" width="8.5546875" bestFit="1" customWidth="1"/>
    <col min="2" max="3" width="13.6640625" bestFit="1" customWidth="1"/>
    <col min="4" max="5" width="14.6640625" bestFit="1" customWidth="1"/>
    <col min="6" max="6" width="19.88671875" bestFit="1" customWidth="1"/>
    <col min="8" max="8" width="13.88671875" bestFit="1" customWidth="1"/>
    <col min="10" max="10" width="10.6640625" bestFit="1" customWidth="1"/>
    <col min="11" max="11" width="10.109375" bestFit="1" customWidth="1"/>
  </cols>
  <sheetData>
    <row r="1" spans="1:15" x14ac:dyDescent="0.3">
      <c r="A1" t="str">
        <f>Alapadatok!A3</f>
        <v>element</v>
      </c>
      <c r="B1" t="str">
        <f>Alapadatok!J3</f>
        <v>Y hiba 1</v>
      </c>
      <c r="C1" t="str">
        <f>Alapadatok!K3</f>
        <v>x hiba 1</v>
      </c>
      <c r="D1" t="str">
        <f>Alapadatok!L3</f>
        <v>y hiba 2</v>
      </c>
      <c r="E1" t="str">
        <f>Alapadatok!M3</f>
        <v>x hiba 2</v>
      </c>
      <c r="F1" t="str">
        <f>Alapadatok!R3</f>
        <v>Megtett út/ Időigény</v>
      </c>
      <c r="G1" t="s">
        <v>64</v>
      </c>
    </row>
    <row r="2" spans="1:15" x14ac:dyDescent="0.3">
      <c r="A2" t="str">
        <f>Alapadatok!A4</f>
        <v>SVK-€01</v>
      </c>
      <c r="B2" s="8">
        <f>Alapadatok!J4</f>
        <v>27.039968261725996</v>
      </c>
      <c r="C2" s="8">
        <f>Alapadatok!K4</f>
        <v>268.9587988294922</v>
      </c>
      <c r="D2" s="8">
        <f>Alapadatok!L4</f>
        <v>1521</v>
      </c>
      <c r="E2" s="8">
        <f>Alapadatok!M4</f>
        <v>324</v>
      </c>
      <c r="F2" s="11">
        <f>Alapadatok!R4</f>
        <v>0.79039712278030227</v>
      </c>
      <c r="G2">
        <v>1000</v>
      </c>
    </row>
    <row r="3" spans="1:15" x14ac:dyDescent="0.3">
      <c r="A3" t="str">
        <f>Alapadatok!A5</f>
        <v>IRL-€01</v>
      </c>
      <c r="B3" s="8">
        <f>Alapadatok!J5</f>
        <v>2043.0397241210851</v>
      </c>
      <c r="C3" s="8">
        <f>Alapadatok!K5</f>
        <v>416.16099609465221</v>
      </c>
      <c r="D3" s="8">
        <f>Alapadatok!L5</f>
        <v>81</v>
      </c>
      <c r="E3" s="8">
        <f>Alapadatok!M5</f>
        <v>1900.9631933606468</v>
      </c>
      <c r="F3" s="11">
        <f>Alapadatok!R5</f>
        <v>0.82596709272352553</v>
      </c>
      <c r="G3">
        <v>1000</v>
      </c>
    </row>
    <row r="4" spans="1:15" x14ac:dyDescent="0.3">
      <c r="A4" t="str">
        <f>Alapadatok!A6</f>
        <v>SVK-€02</v>
      </c>
      <c r="B4" s="8">
        <f>Alapadatok!J6</f>
        <v>1267.3604345703052</v>
      </c>
      <c r="C4" s="8">
        <f>Alapadatok!K6</f>
        <v>196</v>
      </c>
      <c r="D4" s="8">
        <f>Alapadatok!L6</f>
        <v>3249</v>
      </c>
      <c r="E4" s="8">
        <f>Alapadatok!M6</f>
        <v>1324.9595556640709</v>
      </c>
      <c r="F4" s="11">
        <f>Alapadatok!R6</f>
        <v>0.31536661413431644</v>
      </c>
      <c r="G4">
        <v>1000</v>
      </c>
    </row>
    <row r="5" spans="1:15" x14ac:dyDescent="0.3">
      <c r="A5" t="str">
        <f>Alapadatok!A7</f>
        <v>IRL-€02</v>
      </c>
      <c r="B5" s="8">
        <f>Alapadatok!J7</f>
        <v>84.640224609519834</v>
      </c>
      <c r="C5" s="8">
        <f>Alapadatok!K7</f>
        <v>3271.841396484615</v>
      </c>
      <c r="D5" s="8">
        <f>Alapadatok!L7</f>
        <v>4761</v>
      </c>
      <c r="E5" s="8">
        <f>Alapadatok!M7</f>
        <v>268.95979980474527</v>
      </c>
      <c r="F5" s="11">
        <f>Alapadatok!R7</f>
        <v>0.2850403901477338</v>
      </c>
      <c r="G5">
        <v>1000</v>
      </c>
    </row>
    <row r="6" spans="1:15" x14ac:dyDescent="0.3">
      <c r="A6" t="str">
        <f>Alapadatok!A8</f>
        <v>SMR-€20</v>
      </c>
      <c r="B6" s="8">
        <f>Alapadatok!J8</f>
        <v>519.8408349612339</v>
      </c>
      <c r="C6" s="8">
        <f>Alapadatok!K8</f>
        <v>3457.4313867249966</v>
      </c>
      <c r="D6" s="8">
        <f>Alapadatok!L8</f>
        <v>289</v>
      </c>
      <c r="E6" s="8">
        <f>Alapadatok!M8</f>
        <v>10444.842495117498</v>
      </c>
      <c r="F6" s="11">
        <f>Alapadatok!R8</f>
        <v>0.52791713026659548</v>
      </c>
      <c r="G6">
        <v>1000</v>
      </c>
    </row>
    <row r="7" spans="1:15" x14ac:dyDescent="0.3">
      <c r="A7" t="str">
        <f>Alapadatok!A9</f>
        <v>SVK-€20</v>
      </c>
      <c r="B7" s="8">
        <f>Alapadatok!J9</f>
        <v>4</v>
      </c>
      <c r="C7" s="8">
        <f>Alapadatok!K9</f>
        <v>196</v>
      </c>
      <c r="D7" s="8">
        <f>Alapadatok!L9</f>
        <v>190.44050537140549</v>
      </c>
      <c r="E7" s="8">
        <f>Alapadatok!M9</f>
        <v>2724.8412744141879</v>
      </c>
      <c r="F7" s="11">
        <f>Alapadatok!R9</f>
        <v>0.58582266670796035</v>
      </c>
      <c r="G7">
        <v>1000</v>
      </c>
    </row>
    <row r="8" spans="1:15" x14ac:dyDescent="0.3">
      <c r="A8" t="str">
        <f>Alapadatok!A10</f>
        <v>SMR-€02</v>
      </c>
      <c r="B8" s="8">
        <f>Alapadatok!J10</f>
        <v>686.44063964862823</v>
      </c>
      <c r="C8" s="8">
        <f>Alapadatok!K10</f>
        <v>46.23983398451319</v>
      </c>
      <c r="D8" s="8">
        <f>Alapadatok!L10</f>
        <v>1780.8410302736536</v>
      </c>
      <c r="E8" s="8">
        <f>Alapadatok!M10</f>
        <v>2116</v>
      </c>
      <c r="F8" s="11">
        <f>Alapadatok!R10</f>
        <v>1.1746788417610308</v>
      </c>
      <c r="G8">
        <v>1000</v>
      </c>
    </row>
    <row r="9" spans="1:15" x14ac:dyDescent="0.3">
      <c r="A9" t="str">
        <f>Alapadatok!A11</f>
        <v>SMR-€01</v>
      </c>
      <c r="B9" s="8">
        <f>Alapadatok!J11</f>
        <v>3113.638637695487</v>
      </c>
      <c r="C9" s="8">
        <f>Alapadatok!K11</f>
        <v>484</v>
      </c>
      <c r="D9" s="8">
        <f>Alapadatok!L11</f>
        <v>25536.036098633034</v>
      </c>
      <c r="E9" s="8">
        <f>Alapadatok!M11</f>
        <v>1764</v>
      </c>
      <c r="F9" s="11">
        <f>Alapadatok!R11</f>
        <v>0.21906352541059149</v>
      </c>
      <c r="G9">
        <v>1000</v>
      </c>
    </row>
    <row r="10" spans="1:15" x14ac:dyDescent="0.3">
      <c r="A10" t="str">
        <f>Alapadatok!A12</f>
        <v>IRL-€20</v>
      </c>
      <c r="B10" s="8">
        <f>Alapadatok!J12</f>
        <v>9</v>
      </c>
      <c r="C10" s="8">
        <f>Alapadatok!K12</f>
        <v>1.4398828148961906</v>
      </c>
      <c r="D10" s="8">
        <f>Alapadatok!L12</f>
        <v>2894.4419702150872</v>
      </c>
      <c r="E10" s="8">
        <f>Alapadatok!M12</f>
        <v>2401</v>
      </c>
      <c r="F10" s="11">
        <f>Alapadatok!R12</f>
        <v>0.64578636572378112</v>
      </c>
      <c r="G10">
        <v>1000</v>
      </c>
    </row>
    <row r="13" spans="1:15" x14ac:dyDescent="0.3">
      <c r="A13" t="str">
        <f t="shared" ref="A13:G22" si="0">A1</f>
        <v>element</v>
      </c>
      <c r="B13" t="str">
        <f t="shared" si="0"/>
        <v>Y hiba 1</v>
      </c>
      <c r="C13" t="str">
        <f t="shared" si="0"/>
        <v>x hiba 1</v>
      </c>
      <c r="D13" t="str">
        <f t="shared" si="0"/>
        <v>y hiba 2</v>
      </c>
      <c r="E13" t="str">
        <f t="shared" si="0"/>
        <v>x hiba 2</v>
      </c>
      <c r="F13" t="str">
        <f t="shared" si="0"/>
        <v>Megtett út/ Időigény</v>
      </c>
      <c r="G13" t="str">
        <f t="shared" si="0"/>
        <v>Y0</v>
      </c>
      <c r="H13" t="s">
        <v>65</v>
      </c>
    </row>
    <row r="14" spans="1:15" x14ac:dyDescent="0.3">
      <c r="A14" t="str">
        <f t="shared" si="0"/>
        <v>SVK-€01</v>
      </c>
      <c r="B14">
        <f t="shared" ref="B14:E22" si="1">RANK(B2,B$2:B$10,1)</f>
        <v>3</v>
      </c>
      <c r="C14">
        <f t="shared" si="1"/>
        <v>5</v>
      </c>
      <c r="D14">
        <f t="shared" si="1"/>
        <v>4</v>
      </c>
      <c r="E14">
        <f t="shared" si="1"/>
        <v>2</v>
      </c>
      <c r="F14">
        <f>RANK(F2,F$2:F$10,0)</f>
        <v>3</v>
      </c>
      <c r="G14">
        <f t="shared" si="0"/>
        <v>1000</v>
      </c>
      <c r="H14">
        <f>SUM(B14:F14)</f>
        <v>17</v>
      </c>
    </row>
    <row r="15" spans="1:15" x14ac:dyDescent="0.3">
      <c r="A15" t="str">
        <f t="shared" si="0"/>
        <v>IRL-€01</v>
      </c>
      <c r="B15">
        <f t="shared" si="1"/>
        <v>8</v>
      </c>
      <c r="C15">
        <f t="shared" si="1"/>
        <v>6</v>
      </c>
      <c r="D15">
        <f t="shared" si="1"/>
        <v>1</v>
      </c>
      <c r="E15">
        <f t="shared" si="1"/>
        <v>5</v>
      </c>
      <c r="F15">
        <f t="shared" ref="F15:F22" si="2">RANK(F3,F$2:F$10,0)</f>
        <v>2</v>
      </c>
      <c r="G15">
        <f t="shared" si="0"/>
        <v>1000</v>
      </c>
      <c r="H15">
        <f t="shared" ref="H15:H22" si="3">SUM(B15:F15)</f>
        <v>22</v>
      </c>
    </row>
    <row r="16" spans="1:15" x14ac:dyDescent="0.3">
      <c r="A16" t="str">
        <f t="shared" si="0"/>
        <v>SVK-€02</v>
      </c>
      <c r="B16">
        <f t="shared" si="1"/>
        <v>7</v>
      </c>
      <c r="C16">
        <f t="shared" si="1"/>
        <v>3</v>
      </c>
      <c r="D16">
        <f t="shared" si="1"/>
        <v>7</v>
      </c>
      <c r="E16">
        <f t="shared" si="1"/>
        <v>3</v>
      </c>
      <c r="F16">
        <f t="shared" si="2"/>
        <v>7</v>
      </c>
      <c r="G16">
        <f t="shared" si="0"/>
        <v>1000</v>
      </c>
      <c r="H16">
        <f t="shared" si="3"/>
        <v>27</v>
      </c>
      <c r="J16">
        <f>B16</f>
        <v>7</v>
      </c>
      <c r="K16">
        <f t="shared" ref="K16:O17" si="4">C16</f>
        <v>3</v>
      </c>
      <c r="L16">
        <f t="shared" si="4"/>
        <v>7</v>
      </c>
      <c r="M16">
        <f t="shared" si="4"/>
        <v>3</v>
      </c>
      <c r="N16">
        <f t="shared" si="4"/>
        <v>7</v>
      </c>
      <c r="O16">
        <f t="shared" si="4"/>
        <v>1000</v>
      </c>
    </row>
    <row r="17" spans="1:15" x14ac:dyDescent="0.3">
      <c r="A17" t="str">
        <f t="shared" si="0"/>
        <v>IRL-€02</v>
      </c>
      <c r="B17">
        <f t="shared" si="1"/>
        <v>4</v>
      </c>
      <c r="C17">
        <f t="shared" si="1"/>
        <v>8</v>
      </c>
      <c r="D17">
        <f t="shared" si="1"/>
        <v>8</v>
      </c>
      <c r="E17">
        <f t="shared" si="1"/>
        <v>1</v>
      </c>
      <c r="F17">
        <f t="shared" si="2"/>
        <v>8</v>
      </c>
      <c r="G17">
        <f t="shared" si="0"/>
        <v>1000</v>
      </c>
      <c r="H17">
        <f t="shared" si="3"/>
        <v>29</v>
      </c>
      <c r="J17">
        <f>B17</f>
        <v>4</v>
      </c>
      <c r="K17">
        <f t="shared" si="4"/>
        <v>8</v>
      </c>
      <c r="L17">
        <f t="shared" si="4"/>
        <v>8</v>
      </c>
      <c r="M17">
        <f t="shared" si="4"/>
        <v>1</v>
      </c>
      <c r="N17">
        <f t="shared" si="4"/>
        <v>8</v>
      </c>
      <c r="O17">
        <f t="shared" si="4"/>
        <v>1000</v>
      </c>
    </row>
    <row r="18" spans="1:15" x14ac:dyDescent="0.3">
      <c r="A18" t="str">
        <f t="shared" si="0"/>
        <v>SMR-€20</v>
      </c>
      <c r="B18">
        <f t="shared" si="1"/>
        <v>5</v>
      </c>
      <c r="C18">
        <f t="shared" si="1"/>
        <v>9</v>
      </c>
      <c r="D18">
        <f t="shared" si="1"/>
        <v>3</v>
      </c>
      <c r="E18">
        <f t="shared" si="1"/>
        <v>9</v>
      </c>
      <c r="F18">
        <f t="shared" si="2"/>
        <v>6</v>
      </c>
      <c r="G18">
        <f t="shared" si="0"/>
        <v>1000</v>
      </c>
      <c r="H18">
        <f t="shared" si="3"/>
        <v>32</v>
      </c>
    </row>
    <row r="19" spans="1:15" x14ac:dyDescent="0.3">
      <c r="A19" t="str">
        <f t="shared" si="0"/>
        <v>SVK-€20</v>
      </c>
      <c r="B19">
        <f t="shared" si="1"/>
        <v>1</v>
      </c>
      <c r="C19">
        <f t="shared" si="1"/>
        <v>3</v>
      </c>
      <c r="D19">
        <f t="shared" si="1"/>
        <v>2</v>
      </c>
      <c r="E19">
        <f t="shared" si="1"/>
        <v>8</v>
      </c>
      <c r="F19">
        <f t="shared" si="2"/>
        <v>5</v>
      </c>
      <c r="G19">
        <f t="shared" si="0"/>
        <v>1000</v>
      </c>
      <c r="H19">
        <f t="shared" si="3"/>
        <v>19</v>
      </c>
    </row>
    <row r="20" spans="1:15" x14ac:dyDescent="0.3">
      <c r="A20" t="str">
        <f t="shared" si="0"/>
        <v>SMR-€02</v>
      </c>
      <c r="B20">
        <f t="shared" si="1"/>
        <v>6</v>
      </c>
      <c r="C20">
        <f t="shared" si="1"/>
        <v>2</v>
      </c>
      <c r="D20">
        <f t="shared" si="1"/>
        <v>5</v>
      </c>
      <c r="E20">
        <f t="shared" si="1"/>
        <v>6</v>
      </c>
      <c r="F20">
        <f t="shared" si="2"/>
        <v>1</v>
      </c>
      <c r="G20">
        <f t="shared" si="0"/>
        <v>1000</v>
      </c>
      <c r="H20">
        <f t="shared" si="3"/>
        <v>20</v>
      </c>
      <c r="J20">
        <f t="shared" ref="J20:J22" si="5">B20</f>
        <v>6</v>
      </c>
      <c r="K20">
        <f t="shared" ref="K20" si="6">C20</f>
        <v>2</v>
      </c>
      <c r="L20">
        <f t="shared" ref="L20" si="7">D20</f>
        <v>5</v>
      </c>
      <c r="M20">
        <f t="shared" ref="M20" si="8">E20</f>
        <v>6</v>
      </c>
      <c r="N20">
        <f t="shared" ref="N20" si="9">F20</f>
        <v>1</v>
      </c>
      <c r="O20">
        <f t="shared" ref="O20" si="10">G20</f>
        <v>1000</v>
      </c>
    </row>
    <row r="21" spans="1:15" x14ac:dyDescent="0.3">
      <c r="A21" t="str">
        <f t="shared" si="0"/>
        <v>SMR-€01</v>
      </c>
      <c r="B21">
        <f t="shared" si="1"/>
        <v>9</v>
      </c>
      <c r="C21">
        <f t="shared" si="1"/>
        <v>7</v>
      </c>
      <c r="D21">
        <f t="shared" si="1"/>
        <v>9</v>
      </c>
      <c r="E21">
        <f t="shared" si="1"/>
        <v>4</v>
      </c>
      <c r="F21">
        <f t="shared" si="2"/>
        <v>9</v>
      </c>
      <c r="G21">
        <f t="shared" si="0"/>
        <v>1000</v>
      </c>
      <c r="H21">
        <f t="shared" si="3"/>
        <v>38</v>
      </c>
    </row>
    <row r="22" spans="1:15" x14ac:dyDescent="0.3">
      <c r="A22" t="str">
        <f t="shared" si="0"/>
        <v>IRL-€20</v>
      </c>
      <c r="B22">
        <f t="shared" si="1"/>
        <v>2</v>
      </c>
      <c r="C22">
        <f t="shared" si="1"/>
        <v>1</v>
      </c>
      <c r="D22">
        <f t="shared" si="1"/>
        <v>6</v>
      </c>
      <c r="E22">
        <f t="shared" si="1"/>
        <v>7</v>
      </c>
      <c r="F22">
        <f t="shared" si="2"/>
        <v>4</v>
      </c>
      <c r="G22">
        <f t="shared" si="0"/>
        <v>1000</v>
      </c>
      <c r="H22">
        <f t="shared" si="3"/>
        <v>20</v>
      </c>
      <c r="J22">
        <f t="shared" si="5"/>
        <v>2</v>
      </c>
      <c r="K22">
        <f t="shared" ref="K22" si="11">C22</f>
        <v>1</v>
      </c>
      <c r="L22">
        <f t="shared" ref="L22" si="12">D22</f>
        <v>6</v>
      </c>
      <c r="M22">
        <f t="shared" ref="M22" si="13">E22</f>
        <v>7</v>
      </c>
      <c r="N22">
        <f t="shared" ref="N22" si="14">F22</f>
        <v>4</v>
      </c>
      <c r="O22">
        <f t="shared" ref="O22" si="15">G22</f>
        <v>1000</v>
      </c>
    </row>
    <row r="26" spans="1:15" x14ac:dyDescent="0.3">
      <c r="A26" t="s">
        <v>61</v>
      </c>
      <c r="B26" t="str">
        <f>B1</f>
        <v>Y hiba 1</v>
      </c>
      <c r="C26" t="str">
        <f>C1</f>
        <v>x hiba 1</v>
      </c>
      <c r="D26" t="str">
        <f>D1</f>
        <v>y hiba 2</v>
      </c>
      <c r="E26" t="str">
        <f>E1</f>
        <v>x hiba 2</v>
      </c>
      <c r="F26" t="str">
        <f>F1</f>
        <v>Megtett út/ Időigény</v>
      </c>
    </row>
    <row r="27" spans="1:15" x14ac:dyDescent="0.3">
      <c r="A27">
        <v>1</v>
      </c>
      <c r="B27" s="12">
        <v>206.41657930413174</v>
      </c>
      <c r="C27" s="12">
        <v>245.88067179453012</v>
      </c>
      <c r="D27" s="12">
        <v>238.04481926106803</v>
      </c>
      <c r="E27" s="12">
        <v>244.89462134375688</v>
      </c>
      <c r="F27" s="12">
        <v>234.44287934709442</v>
      </c>
      <c r="G27" s="8"/>
      <c r="H27" s="8">
        <f t="shared" ref="H27:L34" si="16">B27-B28</f>
        <v>1.0000000000049738</v>
      </c>
      <c r="I27" s="8">
        <f t="shared" si="16"/>
        <v>26.435897720139792</v>
      </c>
      <c r="J27" s="8">
        <f t="shared" si="16"/>
        <v>0.99999999999613465</v>
      </c>
      <c r="K27" s="8">
        <f t="shared" si="16"/>
        <v>2.6666669554626026</v>
      </c>
      <c r="L27" s="8">
        <f t="shared" si="16"/>
        <v>26.435897877216377</v>
      </c>
    </row>
    <row r="28" spans="1:15" x14ac:dyDescent="0.3">
      <c r="A28">
        <v>2</v>
      </c>
      <c r="B28" s="12">
        <v>205.41657930412677</v>
      </c>
      <c r="C28" s="12">
        <v>219.44477407439032</v>
      </c>
      <c r="D28" s="12">
        <v>237.04481926107189</v>
      </c>
      <c r="E28" s="12">
        <v>242.22795438829428</v>
      </c>
      <c r="F28" s="12">
        <v>208.00698146987804</v>
      </c>
      <c r="G28" s="8"/>
      <c r="H28" s="8">
        <f t="shared" si="16"/>
        <v>1.0000000000049454</v>
      </c>
      <c r="I28" s="8">
        <f t="shared" si="16"/>
        <v>33.519272497963442</v>
      </c>
      <c r="J28" s="8">
        <f t="shared" si="16"/>
        <v>0.99999999999610623</v>
      </c>
      <c r="K28" s="8">
        <f t="shared" si="16"/>
        <v>0.99999999993536903</v>
      </c>
      <c r="L28" s="8">
        <f t="shared" si="16"/>
        <v>0.99999999999928946</v>
      </c>
    </row>
    <row r="29" spans="1:15" x14ac:dyDescent="0.3">
      <c r="A29">
        <v>3</v>
      </c>
      <c r="B29" s="12">
        <v>204.41657930412183</v>
      </c>
      <c r="C29" s="12">
        <v>185.92550157642688</v>
      </c>
      <c r="D29" s="12">
        <v>236.04481926107579</v>
      </c>
      <c r="E29" s="12">
        <v>241.22795438835891</v>
      </c>
      <c r="F29" s="12">
        <v>207.00698146987875</v>
      </c>
      <c r="G29" s="8"/>
      <c r="H29" s="8">
        <f t="shared" si="16"/>
        <v>1.000000000004917</v>
      </c>
      <c r="I29" s="8">
        <f t="shared" si="16"/>
        <v>0.99999999999334932</v>
      </c>
      <c r="J29" s="8">
        <f t="shared" si="16"/>
        <v>63.288503428055918</v>
      </c>
      <c r="K29" s="8">
        <f t="shared" si="16"/>
        <v>0.99999999993482902</v>
      </c>
      <c r="L29" s="8">
        <f t="shared" si="16"/>
        <v>0.99999999999917577</v>
      </c>
    </row>
    <row r="30" spans="1:15" x14ac:dyDescent="0.3">
      <c r="A30">
        <v>4</v>
      </c>
      <c r="B30" s="12">
        <v>203.41657930411691</v>
      </c>
      <c r="C30" s="12">
        <v>184.92550157643353</v>
      </c>
      <c r="D30" s="12">
        <v>172.75631583301987</v>
      </c>
      <c r="E30" s="12">
        <v>240.22795438842408</v>
      </c>
      <c r="F30" s="12">
        <v>206.00698146987958</v>
      </c>
      <c r="G30" s="8"/>
      <c r="H30" s="8">
        <f t="shared" si="16"/>
        <v>1.0000000000051728</v>
      </c>
      <c r="I30" s="8">
        <f t="shared" si="16"/>
        <v>0.99999999999329248</v>
      </c>
      <c r="J30" s="8">
        <f t="shared" si="16"/>
        <v>1.0000000000155183</v>
      </c>
      <c r="K30" s="8">
        <f t="shared" si="16"/>
        <v>66.288503303946896</v>
      </c>
      <c r="L30" s="8">
        <f t="shared" si="16"/>
        <v>0.99999999999926104</v>
      </c>
    </row>
    <row r="31" spans="1:15" x14ac:dyDescent="0.3">
      <c r="A31">
        <v>5</v>
      </c>
      <c r="B31" s="12">
        <v>202.41657930411174</v>
      </c>
      <c r="C31" s="12">
        <v>183.92550157644024</v>
      </c>
      <c r="D31" s="12">
        <v>171.75631583300435</v>
      </c>
      <c r="E31" s="12">
        <v>173.93945108447718</v>
      </c>
      <c r="F31" s="12">
        <v>205.00698146988032</v>
      </c>
      <c r="G31" s="8"/>
      <c r="H31" s="8">
        <f t="shared" si="16"/>
        <v>1.0000000000049738</v>
      </c>
      <c r="I31" s="8">
        <f t="shared" si="16"/>
        <v>0.99999999999309352</v>
      </c>
      <c r="J31" s="8">
        <f t="shared" si="16"/>
        <v>1.000000000015433</v>
      </c>
      <c r="K31" s="8">
        <f t="shared" si="16"/>
        <v>0.99999999998590283</v>
      </c>
      <c r="L31" s="8">
        <f t="shared" si="16"/>
        <v>0.99999999999920419</v>
      </c>
    </row>
    <row r="32" spans="1:15" x14ac:dyDescent="0.3">
      <c r="A32">
        <v>6</v>
      </c>
      <c r="B32" s="12">
        <v>201.41657930410676</v>
      </c>
      <c r="C32" s="12">
        <v>182.92550157644715</v>
      </c>
      <c r="D32" s="12">
        <v>170.75631583298892</v>
      </c>
      <c r="E32" s="12">
        <v>172.93945108449128</v>
      </c>
      <c r="F32" s="12">
        <v>204.00698146988111</v>
      </c>
      <c r="G32" s="8"/>
      <c r="H32" s="8">
        <f t="shared" si="16"/>
        <v>1.0000000000054001</v>
      </c>
      <c r="I32" s="8">
        <f t="shared" si="16"/>
        <v>0.99999999999297984</v>
      </c>
      <c r="J32" s="8">
        <f t="shared" si="16"/>
        <v>1.0000000000159162</v>
      </c>
      <c r="K32" s="8">
        <f t="shared" si="16"/>
        <v>0.99999999998570388</v>
      </c>
      <c r="L32" s="8">
        <f t="shared" si="16"/>
        <v>0.99999999999928946</v>
      </c>
    </row>
    <row r="33" spans="1:12" x14ac:dyDescent="0.3">
      <c r="A33">
        <v>7</v>
      </c>
      <c r="B33" s="12">
        <v>200.41657930410136</v>
      </c>
      <c r="C33" s="12">
        <v>181.92550157645417</v>
      </c>
      <c r="D33" s="12">
        <v>169.756315832973</v>
      </c>
      <c r="E33" s="12">
        <v>171.93945108450558</v>
      </c>
      <c r="F33" s="12">
        <v>203.00698146988182</v>
      </c>
      <c r="G33" s="8"/>
      <c r="H33" s="8">
        <f t="shared" si="16"/>
        <v>1.0000000000051443</v>
      </c>
      <c r="I33" s="8">
        <f t="shared" si="16"/>
        <v>0.99999999999295142</v>
      </c>
      <c r="J33" s="8">
        <f t="shared" si="16"/>
        <v>1.000000000015973</v>
      </c>
      <c r="K33" s="8">
        <f t="shared" si="16"/>
        <v>0.99999999998570388</v>
      </c>
      <c r="L33" s="8">
        <f t="shared" si="16"/>
        <v>0.99999999999923261</v>
      </c>
    </row>
    <row r="34" spans="1:12" x14ac:dyDescent="0.3">
      <c r="A34">
        <v>8</v>
      </c>
      <c r="B34" s="12">
        <v>199.41657930409622</v>
      </c>
      <c r="C34" s="12">
        <v>180.92550157646122</v>
      </c>
      <c r="D34" s="12">
        <v>168.75631583295703</v>
      </c>
      <c r="E34" s="12">
        <v>170.93945108451987</v>
      </c>
      <c r="F34" s="12">
        <v>202.00698146988259</v>
      </c>
      <c r="G34" s="8"/>
      <c r="H34" s="8">
        <f t="shared" si="16"/>
        <v>1.0000000000052296</v>
      </c>
      <c r="I34" s="8">
        <f t="shared" si="16"/>
        <v>0.99999999999289457</v>
      </c>
      <c r="J34" s="8">
        <f t="shared" si="16"/>
        <v>1.0000000000162856</v>
      </c>
      <c r="K34" s="8">
        <f t="shared" si="16"/>
        <v>0.99999999998539124</v>
      </c>
      <c r="L34" s="8">
        <f t="shared" si="16"/>
        <v>0.99999999999923261</v>
      </c>
    </row>
    <row r="35" spans="1:12" x14ac:dyDescent="0.3">
      <c r="A35">
        <v>9</v>
      </c>
      <c r="B35" s="12">
        <v>198.41657930409099</v>
      </c>
      <c r="C35" s="12">
        <v>179.92550157646832</v>
      </c>
      <c r="D35" s="12">
        <v>167.75631583294074</v>
      </c>
      <c r="E35" s="12">
        <v>169.93945108453448</v>
      </c>
      <c r="F35" s="12">
        <v>201.00698146988336</v>
      </c>
      <c r="G35" s="8"/>
      <c r="H35" s="8"/>
      <c r="I35" s="8"/>
      <c r="J35" s="8"/>
      <c r="K35" s="8"/>
      <c r="L35" s="8"/>
    </row>
    <row r="36" spans="1:12" x14ac:dyDescent="0.3">
      <c r="B36" s="8">
        <v>2</v>
      </c>
      <c r="C36" s="8">
        <v>3</v>
      </c>
      <c r="D36" s="8">
        <v>4</v>
      </c>
      <c r="E36" s="8">
        <v>5</v>
      </c>
      <c r="F36" s="8">
        <v>6</v>
      </c>
      <c r="G36" s="8"/>
      <c r="H36" s="8"/>
      <c r="I36" s="8"/>
      <c r="J36" s="8"/>
      <c r="K36" s="8"/>
      <c r="L36" s="8"/>
    </row>
    <row r="37" spans="1:12" x14ac:dyDescent="0.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3">
      <c r="B38" s="8"/>
      <c r="C38" s="8"/>
      <c r="D38" s="8"/>
      <c r="E38" s="8"/>
      <c r="F38" s="8"/>
      <c r="G38" s="8"/>
      <c r="H38" s="8"/>
      <c r="I38" s="8">
        <f>SUMSQ(I40:I48)</f>
        <v>313.33333333158231</v>
      </c>
      <c r="J38" s="8"/>
      <c r="K38" s="8"/>
      <c r="L38" s="8"/>
    </row>
    <row r="39" spans="1:12" x14ac:dyDescent="0.3">
      <c r="A39" t="str">
        <f t="shared" ref="A39:G48" si="17">A1</f>
        <v>element</v>
      </c>
      <c r="B39" s="8" t="str">
        <f t="shared" si="17"/>
        <v>Y hiba 1</v>
      </c>
      <c r="C39" s="8" t="str">
        <f t="shared" si="17"/>
        <v>x hiba 1</v>
      </c>
      <c r="D39" s="8" t="str">
        <f t="shared" si="17"/>
        <v>y hiba 2</v>
      </c>
      <c r="E39" s="8" t="str">
        <f t="shared" si="17"/>
        <v>x hiba 2</v>
      </c>
      <c r="F39" s="8" t="str">
        <f t="shared" si="17"/>
        <v>Megtett út/ Időigény</v>
      </c>
      <c r="G39" s="8" t="str">
        <f t="shared" si="17"/>
        <v>Y0</v>
      </c>
      <c r="H39" s="8" t="s">
        <v>62</v>
      </c>
      <c r="I39" s="8" t="s">
        <v>63</v>
      </c>
      <c r="J39" s="8" t="s">
        <v>66</v>
      </c>
      <c r="K39" s="8" t="s">
        <v>67</v>
      </c>
      <c r="L39" s="8"/>
    </row>
    <row r="40" spans="1:12" x14ac:dyDescent="0.3">
      <c r="A40" t="str">
        <f t="shared" si="17"/>
        <v>SVK-€01</v>
      </c>
      <c r="B40" s="8">
        <f t="shared" ref="B40:F48" si="18">VLOOKUP(B14,$A$27:$F$35,B$36,0)</f>
        <v>204.41657930412183</v>
      </c>
      <c r="C40" s="8">
        <f t="shared" si="18"/>
        <v>183.92550157644024</v>
      </c>
      <c r="D40" s="8">
        <f t="shared" si="18"/>
        <v>172.75631583301987</v>
      </c>
      <c r="E40" s="8">
        <f t="shared" si="18"/>
        <v>242.22795438829428</v>
      </c>
      <c r="F40" s="8">
        <f t="shared" si="18"/>
        <v>207.00698146987875</v>
      </c>
      <c r="G40" s="8">
        <f t="shared" si="17"/>
        <v>1000</v>
      </c>
      <c r="H40" s="8">
        <f t="shared" ref="H40:H48" si="19">SUM(B40:F40)</f>
        <v>1010.3333325717549</v>
      </c>
      <c r="I40" s="8">
        <f>G40-H40</f>
        <v>-10.333332571754909</v>
      </c>
      <c r="J40" s="8">
        <f>ROUND('Munka1 (2)'!I40,0)</f>
        <v>0</v>
      </c>
      <c r="K40" s="8" t="str">
        <f>IF(I40*J40&lt;=0,"Valid","Invalid")</f>
        <v>Valid</v>
      </c>
      <c r="L40" s="8"/>
    </row>
    <row r="41" spans="1:12" x14ac:dyDescent="0.3">
      <c r="A41" t="str">
        <f t="shared" si="17"/>
        <v>IRL-€01</v>
      </c>
      <c r="B41" s="8">
        <f t="shared" si="18"/>
        <v>199.41657930409622</v>
      </c>
      <c r="C41" s="8">
        <f t="shared" si="18"/>
        <v>182.92550157644715</v>
      </c>
      <c r="D41" s="8">
        <f t="shared" si="18"/>
        <v>238.04481926106803</v>
      </c>
      <c r="E41" s="8">
        <f t="shared" si="18"/>
        <v>173.93945108447718</v>
      </c>
      <c r="F41" s="8">
        <f t="shared" si="18"/>
        <v>208.00698146987804</v>
      </c>
      <c r="G41" s="8">
        <f t="shared" si="17"/>
        <v>1000</v>
      </c>
      <c r="H41" s="8">
        <f t="shared" si="19"/>
        <v>1002.3333326959665</v>
      </c>
      <c r="I41" s="8">
        <f t="shared" ref="I41:I48" si="20">G41-H41</f>
        <v>-2.3333326959665328</v>
      </c>
      <c r="J41" s="8">
        <f>ROUND('Munka1 (2)'!I41,0)</f>
        <v>0</v>
      </c>
      <c r="K41" s="8" t="str">
        <f t="shared" ref="K41:K48" si="21">IF(I41*J41&lt;=0,"Valid","Invalid")</f>
        <v>Valid</v>
      </c>
      <c r="L41" s="8"/>
    </row>
    <row r="42" spans="1:12" x14ac:dyDescent="0.3">
      <c r="A42" t="str">
        <f t="shared" si="17"/>
        <v>SVK-€02</v>
      </c>
      <c r="B42" s="8">
        <f t="shared" si="18"/>
        <v>200.41657930410136</v>
      </c>
      <c r="C42" s="8">
        <f t="shared" si="18"/>
        <v>185.92550157642688</v>
      </c>
      <c r="D42" s="8">
        <f t="shared" si="18"/>
        <v>169.756315832973</v>
      </c>
      <c r="E42" s="8">
        <f t="shared" si="18"/>
        <v>241.22795438835891</v>
      </c>
      <c r="F42" s="8">
        <f t="shared" si="18"/>
        <v>203.00698146988182</v>
      </c>
      <c r="G42" s="8">
        <f t="shared" si="17"/>
        <v>1000</v>
      </c>
      <c r="H42" s="8">
        <f t="shared" si="19"/>
        <v>1000.3333325717419</v>
      </c>
      <c r="I42" s="8">
        <f t="shared" si="20"/>
        <v>-0.33333257174194841</v>
      </c>
      <c r="J42" s="8">
        <f>ROUND('Munka1 (2)'!I42,0)</f>
        <v>0</v>
      </c>
      <c r="K42" s="8" t="str">
        <f t="shared" si="21"/>
        <v>Valid</v>
      </c>
      <c r="L42" s="8"/>
    </row>
    <row r="43" spans="1:12" x14ac:dyDescent="0.3">
      <c r="A43" t="str">
        <f t="shared" si="17"/>
        <v>IRL-€02</v>
      </c>
      <c r="B43" s="8">
        <f t="shared" si="18"/>
        <v>203.41657930411691</v>
      </c>
      <c r="C43" s="8">
        <f t="shared" si="18"/>
        <v>180.92550157646122</v>
      </c>
      <c r="D43" s="8">
        <f t="shared" si="18"/>
        <v>168.75631583295703</v>
      </c>
      <c r="E43" s="8">
        <f t="shared" si="18"/>
        <v>244.89462134375688</v>
      </c>
      <c r="F43" s="8">
        <f t="shared" si="18"/>
        <v>202.00698146988259</v>
      </c>
      <c r="G43" s="8">
        <f t="shared" si="17"/>
        <v>1000</v>
      </c>
      <c r="H43" s="8">
        <f t="shared" si="19"/>
        <v>999.99999952717462</v>
      </c>
      <c r="I43" s="8">
        <f t="shared" si="20"/>
        <v>4.7282537707360461E-7</v>
      </c>
      <c r="J43" s="8">
        <f>ROUND('Munka1 (2)'!I43,0)</f>
        <v>0</v>
      </c>
      <c r="K43" s="8" t="str">
        <f t="shared" si="21"/>
        <v>Valid</v>
      </c>
      <c r="L43" s="8"/>
    </row>
    <row r="44" spans="1:12" x14ac:dyDescent="0.3">
      <c r="A44" t="str">
        <f t="shared" si="17"/>
        <v>SMR-€20</v>
      </c>
      <c r="B44" s="8">
        <f t="shared" si="18"/>
        <v>202.41657930411174</v>
      </c>
      <c r="C44" s="8">
        <f t="shared" si="18"/>
        <v>179.92550157646832</v>
      </c>
      <c r="D44" s="8">
        <f t="shared" si="18"/>
        <v>236.04481926107579</v>
      </c>
      <c r="E44" s="8">
        <f t="shared" si="18"/>
        <v>169.93945108453448</v>
      </c>
      <c r="F44" s="8">
        <f t="shared" si="18"/>
        <v>204.00698146988111</v>
      </c>
      <c r="G44" s="8">
        <f t="shared" si="17"/>
        <v>1000</v>
      </c>
      <c r="H44" s="8">
        <f t="shared" si="19"/>
        <v>992.33333269607147</v>
      </c>
      <c r="I44" s="8">
        <f t="shared" si="20"/>
        <v>7.6666673039285342</v>
      </c>
      <c r="J44" s="8">
        <f>ROUND('Munka1 (2)'!I44,0)</f>
        <v>0</v>
      </c>
      <c r="K44" s="8" t="str">
        <f t="shared" si="21"/>
        <v>Valid</v>
      </c>
      <c r="L44" s="8"/>
    </row>
    <row r="45" spans="1:12" x14ac:dyDescent="0.3">
      <c r="A45" t="str">
        <f t="shared" si="17"/>
        <v>SVK-€20</v>
      </c>
      <c r="B45" s="8">
        <f t="shared" si="18"/>
        <v>206.41657930413174</v>
      </c>
      <c r="C45" s="8">
        <f t="shared" si="18"/>
        <v>185.92550157642688</v>
      </c>
      <c r="D45" s="8">
        <f t="shared" si="18"/>
        <v>237.04481926107189</v>
      </c>
      <c r="E45" s="8">
        <f t="shared" si="18"/>
        <v>170.93945108451987</v>
      </c>
      <c r="F45" s="8">
        <f t="shared" si="18"/>
        <v>205.00698146988032</v>
      </c>
      <c r="G45" s="8">
        <f t="shared" si="17"/>
        <v>1000</v>
      </c>
      <c r="H45" s="8">
        <f t="shared" si="19"/>
        <v>1005.3333326960308</v>
      </c>
      <c r="I45" s="8">
        <f t="shared" si="20"/>
        <v>-5.3333326960307659</v>
      </c>
      <c r="J45" s="8">
        <f>ROUND('Munka1 (2)'!I45,0)</f>
        <v>0</v>
      </c>
      <c r="K45" s="8" t="str">
        <f t="shared" si="21"/>
        <v>Valid</v>
      </c>
      <c r="L45" s="8"/>
    </row>
    <row r="46" spans="1:12" x14ac:dyDescent="0.3">
      <c r="A46" t="str">
        <f t="shared" si="17"/>
        <v>SMR-€02</v>
      </c>
      <c r="B46" s="8">
        <f t="shared" si="18"/>
        <v>201.41657930410676</v>
      </c>
      <c r="C46" s="8">
        <f t="shared" si="18"/>
        <v>219.44477407439032</v>
      </c>
      <c r="D46" s="8">
        <f t="shared" si="18"/>
        <v>171.75631583300435</v>
      </c>
      <c r="E46" s="8">
        <f t="shared" si="18"/>
        <v>172.93945108449128</v>
      </c>
      <c r="F46" s="8">
        <f t="shared" si="18"/>
        <v>234.44287934709442</v>
      </c>
      <c r="G46" s="8">
        <f t="shared" si="17"/>
        <v>1000</v>
      </c>
      <c r="H46" s="8">
        <f t="shared" si="19"/>
        <v>999.99999964308711</v>
      </c>
      <c r="I46" s="8">
        <f t="shared" si="20"/>
        <v>3.5691289212991251E-7</v>
      </c>
      <c r="J46" s="8">
        <f>ROUND('Munka1 (2)'!I46,0)</f>
        <v>0</v>
      </c>
      <c r="K46" s="8" t="str">
        <f t="shared" si="21"/>
        <v>Valid</v>
      </c>
      <c r="L46" s="8"/>
    </row>
    <row r="47" spans="1:12" x14ac:dyDescent="0.3">
      <c r="A47" t="str">
        <f t="shared" si="17"/>
        <v>SMR-€01</v>
      </c>
      <c r="B47" s="8">
        <f t="shared" si="18"/>
        <v>198.41657930409099</v>
      </c>
      <c r="C47" s="8">
        <f t="shared" si="18"/>
        <v>181.92550157645417</v>
      </c>
      <c r="D47" s="8">
        <f t="shared" si="18"/>
        <v>167.75631583294074</v>
      </c>
      <c r="E47" s="8">
        <f t="shared" si="18"/>
        <v>240.22795438842408</v>
      </c>
      <c r="F47" s="8">
        <f t="shared" si="18"/>
        <v>201.00698146988336</v>
      </c>
      <c r="G47" s="8">
        <f t="shared" si="17"/>
        <v>1000</v>
      </c>
      <c r="H47" s="8">
        <f t="shared" si="19"/>
        <v>989.33333257179345</v>
      </c>
      <c r="I47" s="8">
        <f t="shared" si="20"/>
        <v>10.666667428206551</v>
      </c>
      <c r="J47" s="8">
        <f>ROUND('Munka1 (2)'!I47,0)</f>
        <v>0</v>
      </c>
      <c r="K47" s="8" t="str">
        <f t="shared" si="21"/>
        <v>Valid</v>
      </c>
      <c r="L47" s="8"/>
    </row>
    <row r="48" spans="1:12" x14ac:dyDescent="0.3">
      <c r="A48" t="str">
        <f t="shared" si="17"/>
        <v>IRL-€20</v>
      </c>
      <c r="B48" s="8">
        <f t="shared" si="18"/>
        <v>205.41657930412677</v>
      </c>
      <c r="C48" s="8">
        <f t="shared" si="18"/>
        <v>245.88067179453012</v>
      </c>
      <c r="D48" s="8">
        <f t="shared" si="18"/>
        <v>170.75631583298892</v>
      </c>
      <c r="E48" s="8">
        <f t="shared" si="18"/>
        <v>171.93945108450558</v>
      </c>
      <c r="F48" s="8">
        <f t="shared" si="18"/>
        <v>206.00698146987958</v>
      </c>
      <c r="G48" s="8">
        <f t="shared" si="17"/>
        <v>1000</v>
      </c>
      <c r="H48" s="8">
        <f t="shared" si="19"/>
        <v>999.9999994860309</v>
      </c>
      <c r="I48" s="8">
        <f t="shared" si="20"/>
        <v>5.1396909839240834E-7</v>
      </c>
      <c r="J48" s="8">
        <f>ROUND('Munka1 (2)'!I48,0)</f>
        <v>0</v>
      </c>
      <c r="K48" s="8" t="str">
        <f t="shared" si="21"/>
        <v>Valid</v>
      </c>
      <c r="L48" s="8"/>
    </row>
  </sheetData>
  <conditionalFormatting sqref="B14:F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6713-0AB0-493A-B7E4-7CDAFFD3227A}">
  <sheetPr codeName="Munka19"/>
  <dimension ref="A1:N90"/>
  <sheetViews>
    <sheetView topLeftCell="A12" workbookViewId="0">
      <selection activeCell="L15" sqref="L15:M24"/>
    </sheetView>
  </sheetViews>
  <sheetFormatPr defaultRowHeight="14.4" x14ac:dyDescent="0.3"/>
  <cols>
    <col min="1" max="1" width="12.33203125" bestFit="1" customWidth="1"/>
    <col min="6" max="8" width="9.6640625" bestFit="1" customWidth="1"/>
    <col min="9" max="10" width="13.77734375" bestFit="1" customWidth="1"/>
    <col min="12" max="12" width="12.88671875" bestFit="1" customWidth="1"/>
    <col min="13" max="13" width="18.33203125" bestFit="1" customWidth="1"/>
  </cols>
  <sheetData>
    <row r="1" spans="1:13" x14ac:dyDescent="0.3">
      <c r="A1" t="s">
        <v>140</v>
      </c>
      <c r="B1" t="s">
        <v>136</v>
      </c>
      <c r="C1" t="s">
        <v>136</v>
      </c>
      <c r="D1" t="s">
        <v>136</v>
      </c>
      <c r="E1" t="s">
        <v>137</v>
      </c>
      <c r="F1" t="s">
        <v>137</v>
      </c>
      <c r="G1" t="s">
        <v>137</v>
      </c>
      <c r="H1" t="s">
        <v>137</v>
      </c>
      <c r="I1" t="s">
        <v>93</v>
      </c>
      <c r="J1" t="s">
        <v>93</v>
      </c>
      <c r="K1" t="s">
        <v>93</v>
      </c>
    </row>
    <row r="2" spans="1:13" x14ac:dyDescent="0.3">
      <c r="A2" t="s">
        <v>35</v>
      </c>
      <c r="B2" t="s">
        <v>34</v>
      </c>
      <c r="C2" t="s">
        <v>34</v>
      </c>
      <c r="D2" t="s">
        <v>103</v>
      </c>
      <c r="E2" t="s">
        <v>34</v>
      </c>
      <c r="F2" t="s">
        <v>34</v>
      </c>
      <c r="G2" t="s">
        <v>34</v>
      </c>
      <c r="H2" t="s">
        <v>34</v>
      </c>
      <c r="I2" t="s">
        <v>139</v>
      </c>
      <c r="J2" t="s">
        <v>139</v>
      </c>
      <c r="K2" t="s">
        <v>93</v>
      </c>
    </row>
    <row r="3" spans="1:13" x14ac:dyDescent="0.3">
      <c r="A3" t="s">
        <v>79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0</v>
      </c>
      <c r="J3">
        <v>0</v>
      </c>
      <c r="K3" t="s">
        <v>93</v>
      </c>
    </row>
    <row r="4" spans="1:13" x14ac:dyDescent="0.3">
      <c r="A4" s="27" t="s">
        <v>138</v>
      </c>
      <c r="B4" t="s">
        <v>109</v>
      </c>
      <c r="C4" t="s">
        <v>110</v>
      </c>
      <c r="D4" t="s">
        <v>111</v>
      </c>
      <c r="E4" t="s">
        <v>52</v>
      </c>
      <c r="F4" t="s">
        <v>53</v>
      </c>
      <c r="G4" t="s">
        <v>54</v>
      </c>
      <c r="H4" t="s">
        <v>55</v>
      </c>
      <c r="I4" t="s">
        <v>116</v>
      </c>
      <c r="J4" t="s">
        <v>128</v>
      </c>
      <c r="K4" t="s">
        <v>64</v>
      </c>
    </row>
    <row r="5" spans="1:13" x14ac:dyDescent="0.3">
      <c r="A5" s="6" t="s">
        <v>12</v>
      </c>
      <c r="B5" s="8">
        <f>'IRL1'!M1</f>
        <v>0</v>
      </c>
      <c r="C5" s="8">
        <f>'IRL1'!N1</f>
        <v>60.799987792968068</v>
      </c>
      <c r="D5" s="8">
        <v>1</v>
      </c>
      <c r="E5" s="8">
        <f>VLOOKUP($A5,'Munka1 (6)'!$A$2:$E$10,2,0)</f>
        <v>2043.0397241210851</v>
      </c>
      <c r="F5" s="8">
        <f>VLOOKUP($A5,'Munka1 (6)'!$A$2:$E$10,3,0)</f>
        <v>416.16099609465221</v>
      </c>
      <c r="G5" s="8">
        <f>VLOOKUP(A5,'Munka1 (6)'!$A$2:$E$10,4,0)</f>
        <v>81</v>
      </c>
      <c r="H5" s="8">
        <f>VLOOKUP(A5,'Munka1 (6)'!$A$2:$E$10,5,0)</f>
        <v>1900.9631933606468</v>
      </c>
      <c r="I5" s="9">
        <f>VLOOKUP($A5,Idealitás2!$A$4:$S$12,6,0)</f>
        <v>0.82596709272352553</v>
      </c>
      <c r="J5" s="9">
        <f>VLOOKUP($A5,Idealitás2!$A$4:$S$12,19,0)</f>
        <v>0.80883916274109824</v>
      </c>
      <c r="K5">
        <v>1000</v>
      </c>
    </row>
    <row r="6" spans="1:13" x14ac:dyDescent="0.3">
      <c r="A6" s="6" t="s">
        <v>14</v>
      </c>
      <c r="B6" s="8">
        <f>'IRL02'!L1</f>
        <v>0.79998779296795419</v>
      </c>
      <c r="C6" s="8">
        <f>'IRL02'!O1</f>
        <v>76.799987792970001</v>
      </c>
      <c r="D6" s="8">
        <v>2</v>
      </c>
      <c r="E6" s="8">
        <f>VLOOKUP(A6,'Munka1 (6)'!$A$2:$E$10,2,0)</f>
        <v>84.640224609519834</v>
      </c>
      <c r="F6" s="8">
        <f>VLOOKUP($A6,'Munka1 (6)'!$A$2:$E$10,3,0)</f>
        <v>3271.841396484615</v>
      </c>
      <c r="G6" s="8">
        <f>VLOOKUP(A6,'Munka1 (6)'!$A$2:$E$10,4,0)</f>
        <v>4761</v>
      </c>
      <c r="H6" s="8">
        <f>VLOOKUP(A6,'Munka1 (6)'!$A$2:$E$10,5,0)</f>
        <v>268.95979980474527</v>
      </c>
      <c r="I6" s="9">
        <f>VLOOKUP(A6,Idealitás2!$A$4:$S$12,6,0)</f>
        <v>0.2850403901477338</v>
      </c>
      <c r="J6" s="9">
        <f>VLOOKUP($A6,Idealitás2!$A$4:$S$12,19,0)</f>
        <v>0.6104521946218826</v>
      </c>
      <c r="K6">
        <v>1000</v>
      </c>
    </row>
    <row r="7" spans="1:13" x14ac:dyDescent="0.3">
      <c r="A7" s="6" t="s">
        <v>19</v>
      </c>
      <c r="B7" s="8">
        <f>'IRL20'!L1</f>
        <v>0</v>
      </c>
      <c r="C7" s="8">
        <f>'IRL20'!O1</f>
        <v>12.799987792970001</v>
      </c>
      <c r="D7" s="8">
        <v>1</v>
      </c>
      <c r="E7" s="8">
        <f>VLOOKUP(A7,'Munka1 (6)'!$A$2:$E$10,2,0)</f>
        <v>9</v>
      </c>
      <c r="F7" s="8">
        <f>VLOOKUP($A7,'Munka1 (6)'!$A$2:$E$10,3,0)</f>
        <v>1.4398828148961906</v>
      </c>
      <c r="G7" s="8">
        <f>VLOOKUP(A7,'Munka1 (6)'!$A$2:$E$10,4,0)</f>
        <v>2894.4419702150872</v>
      </c>
      <c r="H7" s="8">
        <f>VLOOKUP(A7,'Munka1 (6)'!$A$2:$E$10,5,0)</f>
        <v>2401</v>
      </c>
      <c r="I7" s="9">
        <f>VLOOKUP(A7,Idealitás2!$A$4:$S$12,6,0)</f>
        <v>0.64578636572378112</v>
      </c>
      <c r="J7" s="9">
        <f>VLOOKUP($A7,Idealitás2!$A$4:$S$12,19,0)</f>
        <v>0.77022678353692808</v>
      </c>
      <c r="K7">
        <v>1000</v>
      </c>
    </row>
    <row r="8" spans="1:13" x14ac:dyDescent="0.3">
      <c r="A8" s="6" t="s">
        <v>18</v>
      </c>
      <c r="B8" s="8">
        <f>'SMR1'!L1</f>
        <v>818.40002441406</v>
      </c>
      <c r="C8" s="8">
        <f>'SMR1'!O1</f>
        <v>294.40008544921795</v>
      </c>
      <c r="D8" s="8">
        <v>3</v>
      </c>
      <c r="E8" s="8">
        <f>VLOOKUP(A8,'Munka1 (6)'!$A$2:$E$10,2,0)</f>
        <v>3113.638637695487</v>
      </c>
      <c r="F8" s="8">
        <f>VLOOKUP($A8,'Munka1 (6)'!$A$2:$E$10,3,0)</f>
        <v>484</v>
      </c>
      <c r="G8" s="8">
        <f>VLOOKUP(A8,'Munka1 (6)'!$A$2:$E$10,4,0)</f>
        <v>25536.036098633034</v>
      </c>
      <c r="H8" s="8">
        <f>VLOOKUP(A8,'Munka1 (6)'!$A$2:$E$10,5,0)</f>
        <v>1764</v>
      </c>
      <c r="I8" s="9">
        <f>VLOOKUP(A8,Idealitás2!$A$4:$S$12,6,0)</f>
        <v>0.21906352541059149</v>
      </c>
      <c r="J8" s="9">
        <f>VLOOKUP($A8,Idealitás2!$A$4:$S$12,19,0)</f>
        <v>0.31153940205811087</v>
      </c>
      <c r="K8">
        <v>1000</v>
      </c>
    </row>
    <row r="9" spans="1:13" x14ac:dyDescent="0.3">
      <c r="A9" s="6" t="s">
        <v>17</v>
      </c>
      <c r="B9" s="8">
        <f>'SMR02'!M1</f>
        <v>1.1368683772161603E-13</v>
      </c>
      <c r="C9" s="8">
        <f>'SMR02'!N1</f>
        <v>57.599975585937955</v>
      </c>
      <c r="D9" s="8">
        <v>1</v>
      </c>
      <c r="E9" s="8">
        <f>VLOOKUP(A9,'Munka1 (6)'!$A$2:$E$10,2,0)</f>
        <v>686.44063964862823</v>
      </c>
      <c r="F9" s="8">
        <f>VLOOKUP($A9,'Munka1 (6)'!$A$2:$E$10,3,0)</f>
        <v>46.23983398451319</v>
      </c>
      <c r="G9" s="8">
        <f>VLOOKUP(A9,'Munka1 (6)'!$A$2:$E$10,4,0)</f>
        <v>1780.8410302736536</v>
      </c>
      <c r="H9" s="8">
        <f>VLOOKUP(A9,'Munka1 (6)'!$A$2:$E$10,5,0)</f>
        <v>2116</v>
      </c>
      <c r="I9" s="9">
        <f>VLOOKUP(A9,Idealitás2!$A$4:$S$12,6,0)</f>
        <v>1.1746788417610308</v>
      </c>
      <c r="J9" s="9">
        <f>VLOOKUP($A9,Idealitás2!$A$4:$S$12,19,0)</f>
        <v>0.57186618744739603</v>
      </c>
      <c r="K9">
        <v>1000</v>
      </c>
    </row>
    <row r="10" spans="1:13" x14ac:dyDescent="0.3">
      <c r="A10" s="6" t="s">
        <v>15</v>
      </c>
      <c r="B10" s="8">
        <f>'SMR20'!L1</f>
        <v>8.7998046875</v>
      </c>
      <c r="C10" s="8">
        <f>'SMR20'!O1</f>
        <v>0.79998779296897737</v>
      </c>
      <c r="D10" s="8">
        <v>2</v>
      </c>
      <c r="E10" s="8">
        <f>VLOOKUP(A10,'Munka1 (6)'!$A$2:$E$10,2,0)</f>
        <v>519.8408349612339</v>
      </c>
      <c r="F10" s="8">
        <f>VLOOKUP($A10,'Munka1 (6)'!$A$2:$E$10,3,0)</f>
        <v>3457.4313867249966</v>
      </c>
      <c r="G10" s="8">
        <f>VLOOKUP(A10,'Munka1 (6)'!$A$2:$E$10,4,0)</f>
        <v>289</v>
      </c>
      <c r="H10" s="8">
        <f>VLOOKUP(A10,'Munka1 (6)'!$A$2:$E$10,5,0)</f>
        <v>10444.842495117498</v>
      </c>
      <c r="I10" s="9">
        <f>VLOOKUP(A10,Idealitás2!$A$4:$S$12,6,0)</f>
        <v>0.52791713026659548</v>
      </c>
      <c r="J10" s="9">
        <f>VLOOKUP($A10,Idealitás2!$A$4:$S$12,19,0)</f>
        <v>0.91239418948627282</v>
      </c>
      <c r="K10">
        <v>1000</v>
      </c>
    </row>
    <row r="11" spans="1:13" x14ac:dyDescent="0.3">
      <c r="A11" s="6" t="s">
        <v>11</v>
      </c>
      <c r="B11" s="8">
        <f>'SVK1'!M1</f>
        <v>11.200012207032046</v>
      </c>
      <c r="C11" s="8">
        <f>'SVK1'!N1</f>
        <v>1.6000366210920447</v>
      </c>
      <c r="D11" s="8">
        <v>1</v>
      </c>
      <c r="E11" s="8">
        <f>VLOOKUP(A11,'Munka1 (6)'!$A$2:$E$10,2,0)</f>
        <v>27.039968261725996</v>
      </c>
      <c r="F11" s="8">
        <f>VLOOKUP($A11,'Munka1 (6)'!$A$2:$E$10,3,0)</f>
        <v>268.9587988294922</v>
      </c>
      <c r="G11" s="8">
        <f>VLOOKUP(A11,'Munka1 (6)'!$A$2:$E$10,4,0)</f>
        <v>1521</v>
      </c>
      <c r="H11" s="8">
        <f>VLOOKUP(A11,'Munka1 (6)'!$A$2:$E$10,5,0)</f>
        <v>324</v>
      </c>
      <c r="I11" s="9">
        <f>VLOOKUP(A11,Idealitás2!$A$4:$S$12,6,0)</f>
        <v>0.79039712278030227</v>
      </c>
      <c r="J11" s="9">
        <f>VLOOKUP($A11,Idealitás2!$A$4:$S$12,19,0)</f>
        <v>0.78237202349432911</v>
      </c>
      <c r="K11">
        <v>1000</v>
      </c>
    </row>
    <row r="12" spans="1:13" x14ac:dyDescent="0.3">
      <c r="A12" s="6" t="s">
        <v>13</v>
      </c>
      <c r="B12" s="8">
        <f>'SVK2'!$M$1</f>
        <v>0</v>
      </c>
      <c r="C12" s="8">
        <f>'SVK2'!$N$1</f>
        <v>6.3999633789059089</v>
      </c>
      <c r="D12" s="8">
        <v>1</v>
      </c>
      <c r="E12" s="8">
        <f>VLOOKUP(A12,'Munka1 (6)'!$A$2:$E$10,2,0)</f>
        <v>1267.3604345703052</v>
      </c>
      <c r="F12" s="8">
        <f>VLOOKUP($A12,'Munka1 (6)'!$A$2:$E$10,3,0)</f>
        <v>196</v>
      </c>
      <c r="G12" s="8">
        <f>VLOOKUP(A12,'Munka1 (6)'!$A$2:$E$10,4,0)</f>
        <v>3249</v>
      </c>
      <c r="H12" s="8">
        <f>VLOOKUP(A12,'Munka1 (6)'!$A$2:$E$10,5,0)</f>
        <v>1324.9595556640709</v>
      </c>
      <c r="I12" s="9">
        <f>VLOOKUP(A12,Idealitás2!$A$4:$S$12,6,0)</f>
        <v>0.31536661413431644</v>
      </c>
      <c r="J12" s="9">
        <f>VLOOKUP($A12,Idealitás2!$A$4:$S$12,19,0)</f>
        <v>1.1137098815450615</v>
      </c>
      <c r="K12">
        <v>1000</v>
      </c>
    </row>
    <row r="13" spans="1:13" x14ac:dyDescent="0.3">
      <c r="A13" s="6" t="s">
        <v>16</v>
      </c>
      <c r="B13" s="8">
        <f>'SVK20'!$M$1</f>
        <v>0</v>
      </c>
      <c r="C13" s="8">
        <f>'SVK20'!$N$1</f>
        <v>20.799987792970001</v>
      </c>
      <c r="D13" s="8">
        <v>2</v>
      </c>
      <c r="E13" s="8">
        <f>VLOOKUP(A13,'Munka1 (6)'!$A$2:$E$10,2,0)</f>
        <v>4</v>
      </c>
      <c r="F13" s="8">
        <f>VLOOKUP($A13,'Munka1 (6)'!$A$2:$E$10,3,0)</f>
        <v>196</v>
      </c>
      <c r="G13" s="8">
        <f>VLOOKUP(A13,'Munka1 (6)'!$A$2:$E$10,4,0)</f>
        <v>190.44050537140549</v>
      </c>
      <c r="H13" s="8">
        <f>VLOOKUP(A13,'Munka1 (6)'!$A$2:$E$10,5,0)</f>
        <v>2724.8412744141879</v>
      </c>
      <c r="I13" s="9">
        <f>VLOOKUP(A13,Idealitás2!$A$4:$S$12,6,0)</f>
        <v>0.58582266670796035</v>
      </c>
      <c r="J13" s="9">
        <f>VLOOKUP($A13,Idealitás2!$A$4:$S$12,19,0)</f>
        <v>1.758074612296697</v>
      </c>
      <c r="K13">
        <v>1000</v>
      </c>
    </row>
    <row r="15" spans="1:13" x14ac:dyDescent="0.3">
      <c r="B15" t="str">
        <f>B4</f>
        <v>X hiba</v>
      </c>
      <c r="C15" t="str">
        <f t="shared" ref="C15:J15" si="0">C4</f>
        <v>Y hiba</v>
      </c>
      <c r="D15" t="str">
        <f t="shared" si="0"/>
        <v>Kisérlet</v>
      </c>
      <c r="E15" t="str">
        <f t="shared" si="0"/>
        <v>Y hiba 1</v>
      </c>
      <c r="F15" t="str">
        <f t="shared" si="0"/>
        <v>x hiba 1</v>
      </c>
      <c r="G15" t="str">
        <f t="shared" si="0"/>
        <v>y hiba 2</v>
      </c>
      <c r="H15" t="str">
        <f t="shared" si="0"/>
        <v>x hiba 2</v>
      </c>
      <c r="I15" t="str">
        <f t="shared" si="0"/>
        <v>Sebesség 1</v>
      </c>
      <c r="J15" t="str">
        <f t="shared" si="0"/>
        <v>Sebesség 3</v>
      </c>
      <c r="K15" t="str">
        <f>K4</f>
        <v>Y0</v>
      </c>
      <c r="L15" t="s">
        <v>132</v>
      </c>
      <c r="M15" t="s">
        <v>254</v>
      </c>
    </row>
    <row r="16" spans="1:13" x14ac:dyDescent="0.3">
      <c r="A16" t="str">
        <f>A5</f>
        <v>IRL-€01</v>
      </c>
      <c r="B16">
        <f>RANK(B5,B$5:B$13,B$3)</f>
        <v>1</v>
      </c>
      <c r="C16">
        <f t="shared" ref="C16:J16" si="1">RANK(C5,C$5:C$13,C$3)</f>
        <v>7</v>
      </c>
      <c r="D16">
        <f t="shared" si="1"/>
        <v>1</v>
      </c>
      <c r="E16">
        <f t="shared" si="1"/>
        <v>8</v>
      </c>
      <c r="F16">
        <f t="shared" si="1"/>
        <v>6</v>
      </c>
      <c r="G16">
        <f t="shared" si="1"/>
        <v>1</v>
      </c>
      <c r="H16">
        <f t="shared" si="1"/>
        <v>5</v>
      </c>
      <c r="I16">
        <f t="shared" si="1"/>
        <v>2</v>
      </c>
      <c r="J16">
        <f t="shared" si="1"/>
        <v>4</v>
      </c>
      <c r="K16">
        <v>1000</v>
      </c>
      <c r="L16" t="str">
        <f>Idealitás2!R4</f>
        <v>IRL-€02</v>
      </c>
      <c r="M16">
        <f>VALUE(VLOOKUP(L16,$A$68:$K$76,11,0))</f>
        <v>997.7</v>
      </c>
    </row>
    <row r="17" spans="1:13" x14ac:dyDescent="0.3">
      <c r="A17" t="str">
        <f t="shared" ref="A17:A24" si="2">A6</f>
        <v>IRL-€02</v>
      </c>
      <c r="B17">
        <f t="shared" ref="B17:J17" si="3">RANK(B6,B$5:B$13,B$3)</f>
        <v>6</v>
      </c>
      <c r="C17">
        <f t="shared" si="3"/>
        <v>8</v>
      </c>
      <c r="D17">
        <f t="shared" si="3"/>
        <v>6</v>
      </c>
      <c r="E17">
        <f t="shared" si="3"/>
        <v>4</v>
      </c>
      <c r="F17">
        <f t="shared" si="3"/>
        <v>8</v>
      </c>
      <c r="G17">
        <f t="shared" si="3"/>
        <v>8</v>
      </c>
      <c r="H17">
        <f t="shared" si="3"/>
        <v>1</v>
      </c>
      <c r="I17">
        <f t="shared" si="3"/>
        <v>8</v>
      </c>
      <c r="J17">
        <f t="shared" si="3"/>
        <v>7</v>
      </c>
      <c r="K17">
        <v>1000</v>
      </c>
      <c r="L17" t="str">
        <f>Idealitás2!R5</f>
        <v>IRL-€20</v>
      </c>
      <c r="M17">
        <f t="shared" ref="M17:M24" si="4">VLOOKUP(L17,$A$68:$K$76,11,0)</f>
        <v>997.7</v>
      </c>
    </row>
    <row r="18" spans="1:13" x14ac:dyDescent="0.3">
      <c r="A18" t="str">
        <f t="shared" si="2"/>
        <v>IRL-€20</v>
      </c>
      <c r="B18">
        <f t="shared" ref="B18:J18" si="5">RANK(B7,B$5:B$13,B$3)</f>
        <v>1</v>
      </c>
      <c r="C18">
        <f t="shared" si="5"/>
        <v>4</v>
      </c>
      <c r="D18">
        <f t="shared" si="5"/>
        <v>1</v>
      </c>
      <c r="E18">
        <f t="shared" si="5"/>
        <v>2</v>
      </c>
      <c r="F18">
        <f t="shared" si="5"/>
        <v>1</v>
      </c>
      <c r="G18">
        <f t="shared" si="5"/>
        <v>6</v>
      </c>
      <c r="H18">
        <f t="shared" si="5"/>
        <v>7</v>
      </c>
      <c r="I18">
        <f t="shared" si="5"/>
        <v>4</v>
      </c>
      <c r="J18">
        <f t="shared" si="5"/>
        <v>6</v>
      </c>
      <c r="K18">
        <v>1000</v>
      </c>
      <c r="L18" t="str">
        <f>Idealitás2!R6</f>
        <v>IRL-€01</v>
      </c>
      <c r="M18">
        <f t="shared" si="4"/>
        <v>997.7</v>
      </c>
    </row>
    <row r="19" spans="1:13" x14ac:dyDescent="0.3">
      <c r="A19" t="str">
        <f t="shared" si="2"/>
        <v>SMR-€01</v>
      </c>
      <c r="B19">
        <f t="shared" ref="B19:J19" si="6">RANK(B8,B$5:B$13,B$3)</f>
        <v>9</v>
      </c>
      <c r="C19">
        <f t="shared" si="6"/>
        <v>9</v>
      </c>
      <c r="D19">
        <f t="shared" si="6"/>
        <v>9</v>
      </c>
      <c r="E19">
        <f t="shared" si="6"/>
        <v>9</v>
      </c>
      <c r="F19">
        <f t="shared" si="6"/>
        <v>7</v>
      </c>
      <c r="G19">
        <f t="shared" si="6"/>
        <v>9</v>
      </c>
      <c r="H19">
        <f t="shared" si="6"/>
        <v>4</v>
      </c>
      <c r="I19">
        <f t="shared" si="6"/>
        <v>9</v>
      </c>
      <c r="J19">
        <f t="shared" si="6"/>
        <v>9</v>
      </c>
      <c r="K19">
        <v>1000</v>
      </c>
      <c r="L19" t="str">
        <f>Idealitás2!R7</f>
        <v>SVK-€02</v>
      </c>
      <c r="M19">
        <f t="shared" si="4"/>
        <v>976.8</v>
      </c>
    </row>
    <row r="20" spans="1:13" x14ac:dyDescent="0.3">
      <c r="A20" t="str">
        <f t="shared" si="2"/>
        <v>SMR-€02</v>
      </c>
      <c r="B20">
        <f t="shared" ref="B20:J20" si="7">RANK(B9,B$5:B$13,B$3)</f>
        <v>5</v>
      </c>
      <c r="C20">
        <f t="shared" si="7"/>
        <v>6</v>
      </c>
      <c r="D20">
        <f t="shared" si="7"/>
        <v>1</v>
      </c>
      <c r="E20">
        <f t="shared" si="7"/>
        <v>6</v>
      </c>
      <c r="F20">
        <f t="shared" si="7"/>
        <v>2</v>
      </c>
      <c r="G20">
        <f t="shared" si="7"/>
        <v>5</v>
      </c>
      <c r="H20">
        <f t="shared" si="7"/>
        <v>6</v>
      </c>
      <c r="I20">
        <f t="shared" si="7"/>
        <v>1</v>
      </c>
      <c r="J20">
        <f t="shared" si="7"/>
        <v>8</v>
      </c>
      <c r="K20">
        <v>1000</v>
      </c>
      <c r="L20" t="str">
        <f>Idealitás2!R8</f>
        <v>SVK-€20</v>
      </c>
      <c r="M20">
        <f t="shared" si="4"/>
        <v>997.7</v>
      </c>
    </row>
    <row r="21" spans="1:13" x14ac:dyDescent="0.3">
      <c r="A21" t="str">
        <f t="shared" si="2"/>
        <v>SMR-€20</v>
      </c>
      <c r="B21">
        <f t="shared" ref="B21:J21" si="8">RANK(B10,B$5:B$13,B$3)</f>
        <v>7</v>
      </c>
      <c r="C21">
        <f t="shared" si="8"/>
        <v>1</v>
      </c>
      <c r="D21">
        <f t="shared" si="8"/>
        <v>6</v>
      </c>
      <c r="E21">
        <f t="shared" si="8"/>
        <v>5</v>
      </c>
      <c r="F21">
        <f t="shared" si="8"/>
        <v>9</v>
      </c>
      <c r="G21">
        <f t="shared" si="8"/>
        <v>3</v>
      </c>
      <c r="H21">
        <f t="shared" si="8"/>
        <v>9</v>
      </c>
      <c r="I21">
        <f t="shared" si="8"/>
        <v>6</v>
      </c>
      <c r="J21">
        <f t="shared" si="8"/>
        <v>3</v>
      </c>
      <c r="K21">
        <v>1000</v>
      </c>
      <c r="L21" t="str">
        <f>Idealitás2!R9</f>
        <v>SMR-€01</v>
      </c>
      <c r="M21">
        <f t="shared" si="4"/>
        <v>997.7</v>
      </c>
    </row>
    <row r="22" spans="1:13" x14ac:dyDescent="0.3">
      <c r="A22" t="str">
        <f t="shared" si="2"/>
        <v>SVK-€01</v>
      </c>
      <c r="B22">
        <f t="shared" ref="B22:J22" si="9">RANK(B11,B$5:B$13,B$3)</f>
        <v>8</v>
      </c>
      <c r="C22">
        <f t="shared" si="9"/>
        <v>2</v>
      </c>
      <c r="D22">
        <f t="shared" si="9"/>
        <v>1</v>
      </c>
      <c r="E22">
        <f t="shared" si="9"/>
        <v>3</v>
      </c>
      <c r="F22">
        <f t="shared" si="9"/>
        <v>5</v>
      </c>
      <c r="G22">
        <f t="shared" si="9"/>
        <v>4</v>
      </c>
      <c r="H22">
        <f t="shared" si="9"/>
        <v>2</v>
      </c>
      <c r="I22">
        <f t="shared" si="9"/>
        <v>3</v>
      </c>
      <c r="J22">
        <f t="shared" si="9"/>
        <v>5</v>
      </c>
      <c r="K22">
        <v>1000</v>
      </c>
      <c r="L22" t="str">
        <f>Idealitás2!R10</f>
        <v>SVK-€01</v>
      </c>
      <c r="M22">
        <f t="shared" si="4"/>
        <v>1018.7</v>
      </c>
    </row>
    <row r="23" spans="1:13" x14ac:dyDescent="0.3">
      <c r="A23" t="str">
        <f t="shared" si="2"/>
        <v>SVK-€02</v>
      </c>
      <c r="B23">
        <f t="shared" ref="B23:J23" si="10">RANK(B12,B$5:B$13,B$3)</f>
        <v>1</v>
      </c>
      <c r="C23">
        <f t="shared" si="10"/>
        <v>3</v>
      </c>
      <c r="D23">
        <f t="shared" si="10"/>
        <v>1</v>
      </c>
      <c r="E23">
        <f t="shared" si="10"/>
        <v>7</v>
      </c>
      <c r="F23">
        <f t="shared" si="10"/>
        <v>3</v>
      </c>
      <c r="G23">
        <f t="shared" si="10"/>
        <v>7</v>
      </c>
      <c r="H23">
        <f t="shared" si="10"/>
        <v>3</v>
      </c>
      <c r="I23">
        <f t="shared" si="10"/>
        <v>7</v>
      </c>
      <c r="J23">
        <f t="shared" si="10"/>
        <v>2</v>
      </c>
      <c r="K23">
        <v>1000</v>
      </c>
      <c r="L23" t="str">
        <f>Idealitás2!R11</f>
        <v>SMR-€02</v>
      </c>
      <c r="M23">
        <f t="shared" si="4"/>
        <v>1018.2</v>
      </c>
    </row>
    <row r="24" spans="1:13" x14ac:dyDescent="0.3">
      <c r="A24" t="str">
        <f t="shared" si="2"/>
        <v>SVK-€20</v>
      </c>
      <c r="B24">
        <f t="shared" ref="B24:J24" si="11">RANK(B13,B$5:B$13,B$3)</f>
        <v>1</v>
      </c>
      <c r="C24">
        <f t="shared" si="11"/>
        <v>5</v>
      </c>
      <c r="D24">
        <f t="shared" si="11"/>
        <v>6</v>
      </c>
      <c r="E24">
        <f t="shared" si="11"/>
        <v>1</v>
      </c>
      <c r="F24">
        <f t="shared" si="11"/>
        <v>3</v>
      </c>
      <c r="G24">
        <f t="shared" si="11"/>
        <v>2</v>
      </c>
      <c r="H24">
        <f t="shared" si="11"/>
        <v>8</v>
      </c>
      <c r="I24">
        <f t="shared" si="11"/>
        <v>5</v>
      </c>
      <c r="J24">
        <f t="shared" si="11"/>
        <v>1</v>
      </c>
      <c r="K24">
        <v>1000</v>
      </c>
      <c r="L24" t="str">
        <f>Idealitás2!R12</f>
        <v>SMR-€20</v>
      </c>
      <c r="M24">
        <f t="shared" si="4"/>
        <v>997.7</v>
      </c>
    </row>
    <row r="28" spans="1:13" ht="18" x14ac:dyDescent="0.3">
      <c r="A28" s="28"/>
    </row>
    <row r="29" spans="1:13" x14ac:dyDescent="0.3">
      <c r="A29" s="29"/>
    </row>
    <row r="32" spans="1:13" ht="18" x14ac:dyDescent="0.3">
      <c r="A32" s="30" t="s">
        <v>141</v>
      </c>
      <c r="B32" s="31">
        <v>9397401</v>
      </c>
      <c r="C32" s="30" t="s">
        <v>142</v>
      </c>
      <c r="D32" s="31">
        <v>9</v>
      </c>
      <c r="E32" s="30" t="s">
        <v>143</v>
      </c>
      <c r="F32" s="31">
        <v>9</v>
      </c>
      <c r="G32" s="30" t="s">
        <v>144</v>
      </c>
      <c r="H32" s="31">
        <v>9</v>
      </c>
      <c r="I32" s="30" t="s">
        <v>145</v>
      </c>
      <c r="J32" s="31">
        <v>0</v>
      </c>
      <c r="K32" s="30" t="s">
        <v>146</v>
      </c>
      <c r="L32" s="31" t="s">
        <v>147</v>
      </c>
    </row>
    <row r="33" spans="1:11" ht="18.600000000000001" thickBot="1" x14ac:dyDescent="0.35">
      <c r="A33" s="28"/>
    </row>
    <row r="34" spans="1:11" ht="15" thickBot="1" x14ac:dyDescent="0.35">
      <c r="A34" s="32" t="s">
        <v>148</v>
      </c>
      <c r="B34" s="32" t="s">
        <v>149</v>
      </c>
      <c r="C34" s="32" t="s">
        <v>150</v>
      </c>
      <c r="D34" s="32" t="s">
        <v>151</v>
      </c>
      <c r="E34" s="32" t="s">
        <v>152</v>
      </c>
      <c r="F34" s="32" t="s">
        <v>153</v>
      </c>
      <c r="G34" s="32" t="s">
        <v>154</v>
      </c>
      <c r="H34" s="32" t="s">
        <v>155</v>
      </c>
      <c r="I34" s="32" t="s">
        <v>156</v>
      </c>
      <c r="J34" s="32" t="s">
        <v>157</v>
      </c>
      <c r="K34" s="32" t="s">
        <v>158</v>
      </c>
    </row>
    <row r="35" spans="1:11" ht="15" thickBot="1" x14ac:dyDescent="0.35">
      <c r="A35" s="32" t="s">
        <v>159</v>
      </c>
      <c r="B35" s="33">
        <v>1</v>
      </c>
      <c r="C35" s="33">
        <v>7</v>
      </c>
      <c r="D35" s="33">
        <v>1</v>
      </c>
      <c r="E35" s="33">
        <v>8</v>
      </c>
      <c r="F35" s="33">
        <v>6</v>
      </c>
      <c r="G35" s="33">
        <v>1</v>
      </c>
      <c r="H35" s="33">
        <v>5</v>
      </c>
      <c r="I35" s="33">
        <v>2</v>
      </c>
      <c r="J35" s="33">
        <v>3</v>
      </c>
      <c r="K35" s="33">
        <v>1000</v>
      </c>
    </row>
    <row r="36" spans="1:11" ht="15" thickBot="1" x14ac:dyDescent="0.35">
      <c r="A36" s="32" t="s">
        <v>160</v>
      </c>
      <c r="B36" s="33">
        <v>6</v>
      </c>
      <c r="C36" s="33">
        <v>8</v>
      </c>
      <c r="D36" s="33">
        <v>6</v>
      </c>
      <c r="E36" s="33">
        <v>4</v>
      </c>
      <c r="F36" s="33">
        <v>8</v>
      </c>
      <c r="G36" s="33">
        <v>8</v>
      </c>
      <c r="H36" s="33">
        <v>1</v>
      </c>
      <c r="I36" s="33">
        <v>8</v>
      </c>
      <c r="J36" s="33">
        <v>6</v>
      </c>
      <c r="K36" s="33">
        <v>1000</v>
      </c>
    </row>
    <row r="37" spans="1:11" ht="15" thickBot="1" x14ac:dyDescent="0.35">
      <c r="A37" s="32" t="s">
        <v>161</v>
      </c>
      <c r="B37" s="33">
        <v>1</v>
      </c>
      <c r="C37" s="33">
        <v>4</v>
      </c>
      <c r="D37" s="33">
        <v>1</v>
      </c>
      <c r="E37" s="33">
        <v>2</v>
      </c>
      <c r="F37" s="33">
        <v>1</v>
      </c>
      <c r="G37" s="33">
        <v>6</v>
      </c>
      <c r="H37" s="33">
        <v>7</v>
      </c>
      <c r="I37" s="33">
        <v>4</v>
      </c>
      <c r="J37" s="33">
        <v>5</v>
      </c>
      <c r="K37" s="33">
        <v>1000</v>
      </c>
    </row>
    <row r="38" spans="1:11" ht="15" thickBot="1" x14ac:dyDescent="0.35">
      <c r="A38" s="32" t="s">
        <v>162</v>
      </c>
      <c r="B38" s="33">
        <v>9</v>
      </c>
      <c r="C38" s="33">
        <v>9</v>
      </c>
      <c r="D38" s="33">
        <v>9</v>
      </c>
      <c r="E38" s="33">
        <v>9</v>
      </c>
      <c r="F38" s="33">
        <v>7</v>
      </c>
      <c r="G38" s="33">
        <v>9</v>
      </c>
      <c r="H38" s="33">
        <v>4</v>
      </c>
      <c r="I38" s="33">
        <v>9</v>
      </c>
      <c r="J38" s="33">
        <v>9</v>
      </c>
      <c r="K38" s="33">
        <v>1000</v>
      </c>
    </row>
    <row r="39" spans="1:11" ht="15" thickBot="1" x14ac:dyDescent="0.35">
      <c r="A39" s="32" t="s">
        <v>163</v>
      </c>
      <c r="B39" s="33">
        <v>5</v>
      </c>
      <c r="C39" s="33">
        <v>6</v>
      </c>
      <c r="D39" s="33">
        <v>1</v>
      </c>
      <c r="E39" s="33">
        <v>6</v>
      </c>
      <c r="F39" s="33">
        <v>2</v>
      </c>
      <c r="G39" s="33">
        <v>5</v>
      </c>
      <c r="H39" s="33">
        <v>6</v>
      </c>
      <c r="I39" s="33">
        <v>1</v>
      </c>
      <c r="J39" s="33">
        <v>7</v>
      </c>
      <c r="K39" s="33">
        <v>1000</v>
      </c>
    </row>
    <row r="40" spans="1:11" ht="15" thickBot="1" x14ac:dyDescent="0.35">
      <c r="A40" s="32" t="s">
        <v>164</v>
      </c>
      <c r="B40" s="33">
        <v>7</v>
      </c>
      <c r="C40" s="33">
        <v>1</v>
      </c>
      <c r="D40" s="33">
        <v>6</v>
      </c>
      <c r="E40" s="33">
        <v>5</v>
      </c>
      <c r="F40" s="33">
        <v>9</v>
      </c>
      <c r="G40" s="33">
        <v>3</v>
      </c>
      <c r="H40" s="33">
        <v>9</v>
      </c>
      <c r="I40" s="33">
        <v>6</v>
      </c>
      <c r="J40" s="33">
        <v>2</v>
      </c>
      <c r="K40" s="33">
        <v>1000</v>
      </c>
    </row>
    <row r="41" spans="1:11" ht="15" thickBot="1" x14ac:dyDescent="0.35">
      <c r="A41" s="32" t="s">
        <v>165</v>
      </c>
      <c r="B41" s="33">
        <v>8</v>
      </c>
      <c r="C41" s="33">
        <v>2</v>
      </c>
      <c r="D41" s="33">
        <v>1</v>
      </c>
      <c r="E41" s="33">
        <v>3</v>
      </c>
      <c r="F41" s="33">
        <v>5</v>
      </c>
      <c r="G41" s="33">
        <v>4</v>
      </c>
      <c r="H41" s="33">
        <v>2</v>
      </c>
      <c r="I41" s="33">
        <v>3</v>
      </c>
      <c r="J41" s="33">
        <v>4</v>
      </c>
      <c r="K41" s="33">
        <v>1000</v>
      </c>
    </row>
    <row r="42" spans="1:11" ht="15" thickBot="1" x14ac:dyDescent="0.35">
      <c r="A42" s="32" t="s">
        <v>166</v>
      </c>
      <c r="B42" s="33">
        <v>1</v>
      </c>
      <c r="C42" s="33">
        <v>3</v>
      </c>
      <c r="D42" s="33">
        <v>1</v>
      </c>
      <c r="E42" s="33">
        <v>7</v>
      </c>
      <c r="F42" s="33">
        <v>3</v>
      </c>
      <c r="G42" s="33">
        <v>7</v>
      </c>
      <c r="H42" s="33">
        <v>3</v>
      </c>
      <c r="I42" s="33">
        <v>7</v>
      </c>
      <c r="J42" s="33">
        <v>1</v>
      </c>
      <c r="K42" s="33">
        <v>1000</v>
      </c>
    </row>
    <row r="43" spans="1:11" ht="15" thickBot="1" x14ac:dyDescent="0.35">
      <c r="A43" s="32" t="s">
        <v>167</v>
      </c>
      <c r="B43" s="33">
        <v>1</v>
      </c>
      <c r="C43" s="33">
        <v>5</v>
      </c>
      <c r="D43" s="33">
        <v>6</v>
      </c>
      <c r="E43" s="33">
        <v>1</v>
      </c>
      <c r="F43" s="33">
        <v>3</v>
      </c>
      <c r="G43" s="33">
        <v>2</v>
      </c>
      <c r="H43" s="33">
        <v>8</v>
      </c>
      <c r="I43" s="33">
        <v>5</v>
      </c>
      <c r="J43" s="33">
        <v>8</v>
      </c>
      <c r="K43" s="33">
        <v>1000</v>
      </c>
    </row>
    <row r="44" spans="1:11" ht="18.600000000000001" thickBot="1" x14ac:dyDescent="0.35">
      <c r="A44" s="28"/>
    </row>
    <row r="45" spans="1:11" ht="15" thickBot="1" x14ac:dyDescent="0.35">
      <c r="A45" s="32" t="s">
        <v>168</v>
      </c>
      <c r="B45" s="32" t="s">
        <v>149</v>
      </c>
      <c r="C45" s="32" t="s">
        <v>150</v>
      </c>
      <c r="D45" s="32" t="s">
        <v>151</v>
      </c>
      <c r="E45" s="32" t="s">
        <v>152</v>
      </c>
      <c r="F45" s="32" t="s">
        <v>153</v>
      </c>
      <c r="G45" s="32" t="s">
        <v>154</v>
      </c>
      <c r="H45" s="32" t="s">
        <v>155</v>
      </c>
      <c r="I45" s="32" t="s">
        <v>156</v>
      </c>
      <c r="J45" s="32" t="s">
        <v>157</v>
      </c>
    </row>
    <row r="46" spans="1:11" ht="15" thickBot="1" x14ac:dyDescent="0.35">
      <c r="A46" s="32" t="s">
        <v>169</v>
      </c>
      <c r="B46" s="33" t="s">
        <v>170</v>
      </c>
      <c r="C46" s="33" t="s">
        <v>171</v>
      </c>
      <c r="D46" s="33" t="s">
        <v>170</v>
      </c>
      <c r="E46" s="33" t="s">
        <v>172</v>
      </c>
      <c r="F46" s="33" t="s">
        <v>173</v>
      </c>
      <c r="G46" s="33" t="s">
        <v>174</v>
      </c>
      <c r="H46" s="33" t="s">
        <v>175</v>
      </c>
      <c r="I46" s="33" t="s">
        <v>176</v>
      </c>
      <c r="J46" s="33" t="s">
        <v>177</v>
      </c>
    </row>
    <row r="47" spans="1:11" ht="15" thickBot="1" x14ac:dyDescent="0.35">
      <c r="A47" s="32" t="s">
        <v>178</v>
      </c>
      <c r="B47" s="33" t="s">
        <v>179</v>
      </c>
      <c r="C47" s="33" t="s">
        <v>180</v>
      </c>
      <c r="D47" s="33" t="s">
        <v>179</v>
      </c>
      <c r="E47" s="33" t="s">
        <v>179</v>
      </c>
      <c r="F47" s="33" t="s">
        <v>181</v>
      </c>
      <c r="G47" s="33" t="s">
        <v>182</v>
      </c>
      <c r="H47" s="33" t="s">
        <v>183</v>
      </c>
      <c r="I47" s="33" t="s">
        <v>179</v>
      </c>
      <c r="J47" s="33" t="s">
        <v>184</v>
      </c>
    </row>
    <row r="48" spans="1:11" ht="15" thickBot="1" x14ac:dyDescent="0.35">
      <c r="A48" s="32" t="s">
        <v>185</v>
      </c>
      <c r="B48" s="33" t="s">
        <v>186</v>
      </c>
      <c r="C48" s="33" t="s">
        <v>187</v>
      </c>
      <c r="D48" s="33" t="s">
        <v>186</v>
      </c>
      <c r="E48" s="33" t="s">
        <v>186</v>
      </c>
      <c r="F48" s="33" t="s">
        <v>188</v>
      </c>
      <c r="G48" s="33" t="s">
        <v>189</v>
      </c>
      <c r="H48" s="33" t="s">
        <v>190</v>
      </c>
      <c r="I48" s="33" t="s">
        <v>186</v>
      </c>
      <c r="J48" s="33" t="s">
        <v>186</v>
      </c>
    </row>
    <row r="49" spans="1:10" ht="15" thickBot="1" x14ac:dyDescent="0.35">
      <c r="A49" s="32" t="s">
        <v>191</v>
      </c>
      <c r="B49" s="33" t="s">
        <v>192</v>
      </c>
      <c r="C49" s="33" t="s">
        <v>193</v>
      </c>
      <c r="D49" s="33" t="s">
        <v>192</v>
      </c>
      <c r="E49" s="33" t="s">
        <v>192</v>
      </c>
      <c r="F49" s="33" t="s">
        <v>194</v>
      </c>
      <c r="G49" s="33" t="s">
        <v>192</v>
      </c>
      <c r="H49" s="33" t="s">
        <v>195</v>
      </c>
      <c r="I49" s="33" t="s">
        <v>192</v>
      </c>
      <c r="J49" s="33" t="s">
        <v>192</v>
      </c>
    </row>
    <row r="50" spans="1:10" ht="15" thickBot="1" x14ac:dyDescent="0.35">
      <c r="A50" s="32" t="s">
        <v>196</v>
      </c>
      <c r="B50" s="33" t="s">
        <v>197</v>
      </c>
      <c r="C50" s="33" t="s">
        <v>198</v>
      </c>
      <c r="D50" s="33" t="s">
        <v>197</v>
      </c>
      <c r="E50" s="33" t="s">
        <v>197</v>
      </c>
      <c r="F50" s="33" t="s">
        <v>199</v>
      </c>
      <c r="G50" s="33" t="s">
        <v>197</v>
      </c>
      <c r="H50" s="33" t="s">
        <v>200</v>
      </c>
      <c r="I50" s="33" t="s">
        <v>197</v>
      </c>
      <c r="J50" s="33" t="s">
        <v>197</v>
      </c>
    </row>
    <row r="51" spans="1:10" ht="15" thickBot="1" x14ac:dyDescent="0.35">
      <c r="A51" s="32" t="s">
        <v>201</v>
      </c>
      <c r="B51" s="33" t="s">
        <v>202</v>
      </c>
      <c r="C51" s="33" t="s">
        <v>203</v>
      </c>
      <c r="D51" s="33" t="s">
        <v>202</v>
      </c>
      <c r="E51" s="33" t="s">
        <v>202</v>
      </c>
      <c r="F51" s="33" t="s">
        <v>204</v>
      </c>
      <c r="G51" s="33" t="s">
        <v>202</v>
      </c>
      <c r="H51" s="33" t="s">
        <v>205</v>
      </c>
      <c r="I51" s="33" t="s">
        <v>202</v>
      </c>
      <c r="J51" s="33" t="s">
        <v>202</v>
      </c>
    </row>
    <row r="52" spans="1:10" ht="15" thickBot="1" x14ac:dyDescent="0.35">
      <c r="A52" s="32" t="s">
        <v>206</v>
      </c>
      <c r="B52" s="33" t="s">
        <v>207</v>
      </c>
      <c r="C52" s="33" t="s">
        <v>208</v>
      </c>
      <c r="D52" s="33" t="s">
        <v>207</v>
      </c>
      <c r="E52" s="33" t="s">
        <v>207</v>
      </c>
      <c r="F52" s="33" t="s">
        <v>209</v>
      </c>
      <c r="G52" s="33" t="s">
        <v>207</v>
      </c>
      <c r="H52" s="33" t="s">
        <v>207</v>
      </c>
      <c r="I52" s="33" t="s">
        <v>207</v>
      </c>
      <c r="J52" s="33" t="s">
        <v>207</v>
      </c>
    </row>
    <row r="53" spans="1:10" ht="15" thickBot="1" x14ac:dyDescent="0.35">
      <c r="A53" s="32" t="s">
        <v>210</v>
      </c>
      <c r="B53" s="33" t="s">
        <v>211</v>
      </c>
      <c r="C53" s="33" t="s">
        <v>212</v>
      </c>
      <c r="D53" s="33" t="s">
        <v>211</v>
      </c>
      <c r="E53" s="33" t="s">
        <v>211</v>
      </c>
      <c r="F53" s="33" t="s">
        <v>211</v>
      </c>
      <c r="G53" s="33" t="s">
        <v>211</v>
      </c>
      <c r="H53" s="33" t="s">
        <v>211</v>
      </c>
      <c r="I53" s="33" t="s">
        <v>211</v>
      </c>
      <c r="J53" s="33" t="s">
        <v>211</v>
      </c>
    </row>
    <row r="54" spans="1:10" ht="15" thickBot="1" x14ac:dyDescent="0.35">
      <c r="A54" s="32" t="s">
        <v>213</v>
      </c>
      <c r="B54" s="33" t="s">
        <v>214</v>
      </c>
      <c r="C54" s="33" t="s">
        <v>215</v>
      </c>
      <c r="D54" s="33" t="s">
        <v>214</v>
      </c>
      <c r="E54" s="33" t="s">
        <v>214</v>
      </c>
      <c r="F54" s="33" t="s">
        <v>214</v>
      </c>
      <c r="G54" s="33" t="s">
        <v>214</v>
      </c>
      <c r="H54" s="33" t="s">
        <v>214</v>
      </c>
      <c r="I54" s="33" t="s">
        <v>214</v>
      </c>
      <c r="J54" s="33" t="s">
        <v>214</v>
      </c>
    </row>
    <row r="55" spans="1:10" ht="18.600000000000001" thickBot="1" x14ac:dyDescent="0.35">
      <c r="A55" s="28"/>
    </row>
    <row r="56" spans="1:10" ht="15" thickBot="1" x14ac:dyDescent="0.35">
      <c r="A56" s="32" t="s">
        <v>216</v>
      </c>
      <c r="B56" s="32" t="s">
        <v>149</v>
      </c>
      <c r="C56" s="32" t="s">
        <v>150</v>
      </c>
      <c r="D56" s="32" t="s">
        <v>151</v>
      </c>
      <c r="E56" s="32" t="s">
        <v>152</v>
      </c>
      <c r="F56" s="32" t="s">
        <v>153</v>
      </c>
      <c r="G56" s="32" t="s">
        <v>154</v>
      </c>
      <c r="H56" s="32" t="s">
        <v>155</v>
      </c>
      <c r="I56" s="32" t="s">
        <v>156</v>
      </c>
      <c r="J56" s="32" t="s">
        <v>157</v>
      </c>
    </row>
    <row r="57" spans="1:10" ht="15" thickBot="1" x14ac:dyDescent="0.35">
      <c r="A57" s="32" t="s">
        <v>169</v>
      </c>
      <c r="B57" s="33">
        <v>8</v>
      </c>
      <c r="C57" s="33" t="s">
        <v>217</v>
      </c>
      <c r="D57" s="33">
        <v>8</v>
      </c>
      <c r="E57" s="33" t="s">
        <v>218</v>
      </c>
      <c r="F57" s="33" t="s">
        <v>219</v>
      </c>
      <c r="G57" s="33" t="s">
        <v>220</v>
      </c>
      <c r="H57" s="33" t="s">
        <v>221</v>
      </c>
      <c r="I57" s="33" t="s">
        <v>222</v>
      </c>
      <c r="J57" s="34">
        <v>44778</v>
      </c>
    </row>
    <row r="58" spans="1:10" ht="15" thickBot="1" x14ac:dyDescent="0.35">
      <c r="A58" s="32" t="s">
        <v>178</v>
      </c>
      <c r="B58" s="33">
        <v>7</v>
      </c>
      <c r="C58" s="33" t="s">
        <v>223</v>
      </c>
      <c r="D58" s="33">
        <v>7</v>
      </c>
      <c r="E58" s="33">
        <v>7</v>
      </c>
      <c r="F58" s="34">
        <v>44697</v>
      </c>
      <c r="G58" s="33">
        <v>8</v>
      </c>
      <c r="H58" s="33" t="s">
        <v>224</v>
      </c>
      <c r="I58" s="33">
        <v>7</v>
      </c>
      <c r="J58" s="34">
        <v>44747</v>
      </c>
    </row>
    <row r="59" spans="1:10" ht="15" thickBot="1" x14ac:dyDescent="0.35">
      <c r="A59" s="32" t="s">
        <v>185</v>
      </c>
      <c r="B59" s="33">
        <v>6</v>
      </c>
      <c r="C59" s="33" t="s">
        <v>222</v>
      </c>
      <c r="D59" s="33">
        <v>6</v>
      </c>
      <c r="E59" s="33">
        <v>6</v>
      </c>
      <c r="F59" s="34">
        <v>44696</v>
      </c>
      <c r="G59" s="33">
        <v>7</v>
      </c>
      <c r="H59" s="33" t="s">
        <v>225</v>
      </c>
      <c r="I59" s="33">
        <v>6</v>
      </c>
      <c r="J59" s="33">
        <v>6</v>
      </c>
    </row>
    <row r="60" spans="1:10" ht="15" thickBot="1" x14ac:dyDescent="0.35">
      <c r="A60" s="32" t="s">
        <v>191</v>
      </c>
      <c r="B60" s="33">
        <v>5</v>
      </c>
      <c r="C60" s="33" t="s">
        <v>226</v>
      </c>
      <c r="D60" s="33">
        <v>5</v>
      </c>
      <c r="E60" s="33">
        <v>5</v>
      </c>
      <c r="F60" s="34">
        <v>44695</v>
      </c>
      <c r="G60" s="33">
        <v>5</v>
      </c>
      <c r="H60" s="33" t="s">
        <v>227</v>
      </c>
      <c r="I60" s="33">
        <v>5</v>
      </c>
      <c r="J60" s="33">
        <v>5</v>
      </c>
    </row>
    <row r="61" spans="1:10" ht="15" thickBot="1" x14ac:dyDescent="0.35">
      <c r="A61" s="32" t="s">
        <v>196</v>
      </c>
      <c r="B61" s="33">
        <v>4</v>
      </c>
      <c r="C61" s="33" t="s">
        <v>228</v>
      </c>
      <c r="D61" s="33">
        <v>4</v>
      </c>
      <c r="E61" s="33">
        <v>4</v>
      </c>
      <c r="F61" s="34">
        <v>44694</v>
      </c>
      <c r="G61" s="33">
        <v>4</v>
      </c>
      <c r="H61" s="34">
        <v>44656</v>
      </c>
      <c r="I61" s="33">
        <v>4</v>
      </c>
      <c r="J61" s="33">
        <v>4</v>
      </c>
    </row>
    <row r="62" spans="1:10" ht="15" thickBot="1" x14ac:dyDescent="0.35">
      <c r="A62" s="32" t="s">
        <v>201</v>
      </c>
      <c r="B62" s="33">
        <v>3</v>
      </c>
      <c r="C62" s="33" t="s">
        <v>229</v>
      </c>
      <c r="D62" s="33">
        <v>3</v>
      </c>
      <c r="E62" s="33">
        <v>3</v>
      </c>
      <c r="F62" s="34">
        <v>44900</v>
      </c>
      <c r="G62" s="33">
        <v>3</v>
      </c>
      <c r="H62" s="34">
        <v>44625</v>
      </c>
      <c r="I62" s="33">
        <v>3</v>
      </c>
      <c r="J62" s="33">
        <v>3</v>
      </c>
    </row>
    <row r="63" spans="1:10" ht="15" thickBot="1" x14ac:dyDescent="0.35">
      <c r="A63" s="32" t="s">
        <v>206</v>
      </c>
      <c r="B63" s="33">
        <v>2</v>
      </c>
      <c r="C63" s="33" t="s">
        <v>230</v>
      </c>
      <c r="D63" s="33">
        <v>2</v>
      </c>
      <c r="E63" s="33">
        <v>2</v>
      </c>
      <c r="F63" s="34">
        <v>44870</v>
      </c>
      <c r="G63" s="33">
        <v>2</v>
      </c>
      <c r="H63" s="33">
        <v>2</v>
      </c>
      <c r="I63" s="33">
        <v>2</v>
      </c>
      <c r="J63" s="33">
        <v>2</v>
      </c>
    </row>
    <row r="64" spans="1:10" ht="15" thickBot="1" x14ac:dyDescent="0.35">
      <c r="A64" s="32" t="s">
        <v>210</v>
      </c>
      <c r="B64" s="33">
        <v>1</v>
      </c>
      <c r="C64" s="33" t="s">
        <v>220</v>
      </c>
      <c r="D64" s="33">
        <v>1</v>
      </c>
      <c r="E64" s="33">
        <v>1</v>
      </c>
      <c r="F64" s="33">
        <v>1</v>
      </c>
      <c r="G64" s="33">
        <v>1</v>
      </c>
      <c r="H64" s="33">
        <v>1</v>
      </c>
      <c r="I64" s="33">
        <v>1</v>
      </c>
      <c r="J64" s="33">
        <v>1</v>
      </c>
    </row>
    <row r="65" spans="1:14" ht="15" thickBot="1" x14ac:dyDescent="0.35">
      <c r="A65" s="32" t="s">
        <v>213</v>
      </c>
      <c r="B65" s="33">
        <v>0</v>
      </c>
      <c r="C65" s="33" t="s">
        <v>231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</row>
    <row r="66" spans="1:14" ht="18.600000000000001" thickBot="1" x14ac:dyDescent="0.35">
      <c r="A66" s="28"/>
    </row>
    <row r="67" spans="1:14" ht="15" thickBot="1" x14ac:dyDescent="0.35">
      <c r="A67" s="32" t="s">
        <v>232</v>
      </c>
      <c r="B67" s="32" t="s">
        <v>149</v>
      </c>
      <c r="C67" s="32" t="s">
        <v>150</v>
      </c>
      <c r="D67" s="32" t="s">
        <v>151</v>
      </c>
      <c r="E67" s="32" t="s">
        <v>152</v>
      </c>
      <c r="F67" s="32" t="s">
        <v>153</v>
      </c>
      <c r="G67" s="32" t="s">
        <v>154</v>
      </c>
      <c r="H67" s="32" t="s">
        <v>155</v>
      </c>
      <c r="I67" s="32" t="s">
        <v>156</v>
      </c>
      <c r="J67" s="32" t="s">
        <v>157</v>
      </c>
      <c r="K67" s="32" t="s">
        <v>121</v>
      </c>
      <c r="L67" s="32" t="s">
        <v>233</v>
      </c>
      <c r="M67" s="32" t="s">
        <v>234</v>
      </c>
      <c r="N67" s="32" t="s">
        <v>235</v>
      </c>
    </row>
    <row r="68" spans="1:14" ht="15" thickBot="1" x14ac:dyDescent="0.35">
      <c r="A68" s="32" t="str">
        <f>L16</f>
        <v>IRL-€02</v>
      </c>
      <c r="B68" s="33">
        <v>8</v>
      </c>
      <c r="C68" s="33" t="s">
        <v>230</v>
      </c>
      <c r="D68" s="33">
        <v>8</v>
      </c>
      <c r="E68" s="33">
        <v>1</v>
      </c>
      <c r="F68" s="34">
        <v>44900</v>
      </c>
      <c r="G68" s="33" t="s">
        <v>220</v>
      </c>
      <c r="H68" s="34">
        <v>44656</v>
      </c>
      <c r="I68" s="33">
        <v>7</v>
      </c>
      <c r="J68" s="33">
        <v>6</v>
      </c>
      <c r="K68" s="33">
        <v>997.7</v>
      </c>
      <c r="L68" s="33">
        <v>1000</v>
      </c>
      <c r="M68" s="34">
        <v>44595</v>
      </c>
      <c r="N68" s="33" t="s">
        <v>236</v>
      </c>
    </row>
    <row r="69" spans="1:14" ht="15" thickBot="1" x14ac:dyDescent="0.35">
      <c r="A69" s="32" t="str">
        <f t="shared" ref="A69:A76" si="12">L17</f>
        <v>IRL-€20</v>
      </c>
      <c r="B69" s="33">
        <v>3</v>
      </c>
      <c r="C69" s="33" t="s">
        <v>220</v>
      </c>
      <c r="D69" s="33">
        <v>3</v>
      </c>
      <c r="E69" s="33">
        <v>5</v>
      </c>
      <c r="F69" s="33">
        <v>1</v>
      </c>
      <c r="G69" s="33">
        <v>1</v>
      </c>
      <c r="H69" s="33" t="s">
        <v>221</v>
      </c>
      <c r="I69" s="33">
        <v>1</v>
      </c>
      <c r="J69" s="33">
        <v>3</v>
      </c>
      <c r="K69" s="33">
        <v>997.7</v>
      </c>
      <c r="L69" s="33">
        <v>1000</v>
      </c>
      <c r="M69" s="34">
        <v>44595</v>
      </c>
      <c r="N69" s="33" t="s">
        <v>236</v>
      </c>
    </row>
    <row r="70" spans="1:14" ht="15" thickBot="1" x14ac:dyDescent="0.35">
      <c r="A70" s="32" t="str">
        <f t="shared" si="12"/>
        <v>IRL-€01</v>
      </c>
      <c r="B70" s="33">
        <v>8</v>
      </c>
      <c r="C70" s="33" t="s">
        <v>226</v>
      </c>
      <c r="D70" s="33">
        <v>8</v>
      </c>
      <c r="E70" s="33">
        <v>7</v>
      </c>
      <c r="F70" s="33" t="s">
        <v>219</v>
      </c>
      <c r="G70" s="33">
        <v>3</v>
      </c>
      <c r="H70" s="33">
        <v>2</v>
      </c>
      <c r="I70" s="33">
        <v>5</v>
      </c>
      <c r="J70" s="33">
        <v>4</v>
      </c>
      <c r="K70" s="33">
        <v>997.7</v>
      </c>
      <c r="L70" s="33">
        <v>1000</v>
      </c>
      <c r="M70" s="34">
        <v>44595</v>
      </c>
      <c r="N70" s="33" t="s">
        <v>236</v>
      </c>
    </row>
    <row r="71" spans="1:14" ht="15" thickBot="1" x14ac:dyDescent="0.35">
      <c r="A71" s="32" t="str">
        <f t="shared" si="12"/>
        <v>SVK-€02</v>
      </c>
      <c r="B71" s="33">
        <v>0</v>
      </c>
      <c r="C71" s="33" t="s">
        <v>231</v>
      </c>
      <c r="D71" s="33">
        <v>0</v>
      </c>
      <c r="E71" s="33">
        <v>0</v>
      </c>
      <c r="F71" s="34">
        <v>44870</v>
      </c>
      <c r="G71" s="33">
        <v>0</v>
      </c>
      <c r="H71" s="33" t="s">
        <v>227</v>
      </c>
      <c r="I71" s="33">
        <v>0</v>
      </c>
      <c r="J71" s="33">
        <v>0</v>
      </c>
      <c r="K71" s="33">
        <v>976.8</v>
      </c>
      <c r="L71" s="33">
        <v>1000</v>
      </c>
      <c r="M71" s="34">
        <v>44615</v>
      </c>
      <c r="N71" s="33" t="s">
        <v>237</v>
      </c>
    </row>
    <row r="72" spans="1:14" ht="15" thickBot="1" x14ac:dyDescent="0.35">
      <c r="A72" s="32" t="str">
        <f t="shared" si="12"/>
        <v>SVK-€20</v>
      </c>
      <c r="B72" s="33">
        <v>4</v>
      </c>
      <c r="C72" s="33" t="s">
        <v>229</v>
      </c>
      <c r="D72" s="33">
        <v>8</v>
      </c>
      <c r="E72" s="33">
        <v>3</v>
      </c>
      <c r="F72" s="34">
        <v>44697</v>
      </c>
      <c r="G72" s="33">
        <v>4</v>
      </c>
      <c r="H72" s="34">
        <v>44625</v>
      </c>
      <c r="I72" s="33" t="s">
        <v>222</v>
      </c>
      <c r="J72" s="33">
        <v>2</v>
      </c>
      <c r="K72" s="33">
        <v>997.7</v>
      </c>
      <c r="L72" s="33">
        <v>1000</v>
      </c>
      <c r="M72" s="34">
        <v>44595</v>
      </c>
      <c r="N72" s="33" t="s">
        <v>236</v>
      </c>
    </row>
    <row r="73" spans="1:14" ht="15" thickBot="1" x14ac:dyDescent="0.35">
      <c r="A73" s="32" t="str">
        <f t="shared" si="12"/>
        <v>SMR-€01</v>
      </c>
      <c r="B73" s="33">
        <v>2</v>
      </c>
      <c r="C73" s="33" t="s">
        <v>217</v>
      </c>
      <c r="D73" s="33">
        <v>3</v>
      </c>
      <c r="E73" s="33">
        <v>4</v>
      </c>
      <c r="F73" s="33">
        <v>0</v>
      </c>
      <c r="G73" s="33">
        <v>7</v>
      </c>
      <c r="H73" s="33">
        <v>0</v>
      </c>
      <c r="I73" s="33">
        <v>3</v>
      </c>
      <c r="J73" s="34">
        <v>44747</v>
      </c>
      <c r="K73" s="33">
        <v>997.7</v>
      </c>
      <c r="L73" s="33">
        <v>1000</v>
      </c>
      <c r="M73" s="34">
        <v>44595</v>
      </c>
      <c r="N73" s="33" t="s">
        <v>236</v>
      </c>
    </row>
    <row r="74" spans="1:14" ht="15" thickBot="1" x14ac:dyDescent="0.35">
      <c r="A74" s="32" t="str">
        <f t="shared" si="12"/>
        <v>SVK-€01</v>
      </c>
      <c r="B74" s="33">
        <v>1</v>
      </c>
      <c r="C74" s="33" t="s">
        <v>223</v>
      </c>
      <c r="D74" s="33">
        <v>8</v>
      </c>
      <c r="E74" s="33">
        <v>6</v>
      </c>
      <c r="F74" s="34">
        <v>44694</v>
      </c>
      <c r="G74" s="33">
        <v>5</v>
      </c>
      <c r="H74" s="33" t="s">
        <v>224</v>
      </c>
      <c r="I74" s="33">
        <v>6</v>
      </c>
      <c r="J74" s="33">
        <v>5</v>
      </c>
      <c r="K74" s="33">
        <v>1018.7</v>
      </c>
      <c r="L74" s="33">
        <v>1000</v>
      </c>
      <c r="M74" s="33" t="s">
        <v>238</v>
      </c>
      <c r="N74" s="33" t="s">
        <v>239</v>
      </c>
    </row>
    <row r="75" spans="1:14" ht="15" thickBot="1" x14ac:dyDescent="0.35">
      <c r="A75" s="32" t="str">
        <f t="shared" si="12"/>
        <v>SMR-€02</v>
      </c>
      <c r="B75" s="33">
        <v>8</v>
      </c>
      <c r="C75" s="33" t="s">
        <v>222</v>
      </c>
      <c r="D75" s="33">
        <v>8</v>
      </c>
      <c r="E75" s="33">
        <v>2</v>
      </c>
      <c r="F75" s="34">
        <v>44696</v>
      </c>
      <c r="G75" s="33">
        <v>2</v>
      </c>
      <c r="H75" s="33" t="s">
        <v>225</v>
      </c>
      <c r="I75" s="33">
        <v>2</v>
      </c>
      <c r="J75" s="34">
        <v>44778</v>
      </c>
      <c r="K75" s="33">
        <v>1018.2</v>
      </c>
      <c r="L75" s="33">
        <v>1000</v>
      </c>
      <c r="M75" s="33" t="s">
        <v>240</v>
      </c>
      <c r="N75" s="33" t="s">
        <v>241</v>
      </c>
    </row>
    <row r="76" spans="1:14" ht="15" thickBot="1" x14ac:dyDescent="0.35">
      <c r="A76" s="32" t="str">
        <f t="shared" si="12"/>
        <v>SMR-€20</v>
      </c>
      <c r="B76" s="33">
        <v>8</v>
      </c>
      <c r="C76" s="33" t="s">
        <v>228</v>
      </c>
      <c r="D76" s="33">
        <v>3</v>
      </c>
      <c r="E76" s="33" t="s">
        <v>218</v>
      </c>
      <c r="F76" s="34">
        <v>44696</v>
      </c>
      <c r="G76" s="33">
        <v>8</v>
      </c>
      <c r="H76" s="33">
        <v>1</v>
      </c>
      <c r="I76" s="33">
        <v>4</v>
      </c>
      <c r="J76" s="33">
        <v>1</v>
      </c>
      <c r="K76" s="33">
        <v>997.7</v>
      </c>
      <c r="L76" s="33">
        <v>1000</v>
      </c>
      <c r="M76" s="34">
        <v>44595</v>
      </c>
      <c r="N76" s="33" t="s">
        <v>236</v>
      </c>
    </row>
    <row r="77" spans="1:14" ht="15" thickBot="1" x14ac:dyDescent="0.35"/>
    <row r="78" spans="1:14" ht="15" thickBot="1" x14ac:dyDescent="0.35">
      <c r="A78" s="35" t="s">
        <v>242</v>
      </c>
      <c r="B78" s="36">
        <v>554287</v>
      </c>
    </row>
    <row r="79" spans="1:14" ht="15" thickBot="1" x14ac:dyDescent="0.35">
      <c r="A79" s="35" t="s">
        <v>243</v>
      </c>
      <c r="B79" s="37" t="s">
        <v>231</v>
      </c>
    </row>
    <row r="80" spans="1:14" ht="15" thickBot="1" x14ac:dyDescent="0.35">
      <c r="A80" s="35" t="s">
        <v>244</v>
      </c>
      <c r="B80" s="36">
        <v>2593102</v>
      </c>
    </row>
    <row r="81" spans="1:2" ht="15" thickBot="1" x14ac:dyDescent="0.35">
      <c r="A81" s="35" t="s">
        <v>245</v>
      </c>
      <c r="B81" s="37">
        <v>9000</v>
      </c>
    </row>
    <row r="82" spans="1:2" ht="15" thickBot="1" x14ac:dyDescent="0.35">
      <c r="A82" s="35" t="s">
        <v>246</v>
      </c>
      <c r="B82" s="37" t="s">
        <v>247</v>
      </c>
    </row>
    <row r="83" spans="1:2" ht="15" thickBot="1" x14ac:dyDescent="0.35">
      <c r="A83" s="35" t="s">
        <v>248</v>
      </c>
      <c r="B83" s="37"/>
    </row>
    <row r="84" spans="1:2" ht="15" thickBot="1" x14ac:dyDescent="0.35">
      <c r="A84" s="35" t="s">
        <v>249</v>
      </c>
      <c r="B84" s="37"/>
    </row>
    <row r="85" spans="1:2" ht="15" thickBot="1" x14ac:dyDescent="0.35">
      <c r="A85" s="35" t="s">
        <v>250</v>
      </c>
      <c r="B85" s="37">
        <v>0</v>
      </c>
    </row>
    <row r="87" spans="1:2" x14ac:dyDescent="0.3">
      <c r="A87" s="38" t="s">
        <v>251</v>
      </c>
    </row>
    <row r="89" spans="1:2" x14ac:dyDescent="0.3">
      <c r="A89" s="39" t="s">
        <v>252</v>
      </c>
    </row>
    <row r="90" spans="1:2" x14ac:dyDescent="0.3">
      <c r="A90" s="39" t="s">
        <v>253</v>
      </c>
    </row>
  </sheetData>
  <hyperlinks>
    <hyperlink ref="A87" r:id="rId1" display="https://miau.my-x.hu/myx-free/coco/test/939740120221013145300.html" xr:uid="{7404D565-C47A-454F-A661-9A7973E84628}"/>
  </hyperlinks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F98AA-A467-4A45-A171-115E64FC5EB0}">
  <sheetPr codeName="Munka20"/>
  <dimension ref="A1:O48"/>
  <sheetViews>
    <sheetView zoomScale="70" zoomScaleNormal="70" workbookViewId="0">
      <selection activeCell="F14" sqref="F14"/>
    </sheetView>
  </sheetViews>
  <sheetFormatPr defaultRowHeight="14.4" x14ac:dyDescent="0.3"/>
  <cols>
    <col min="1" max="1" width="8.5546875" bestFit="1" customWidth="1"/>
    <col min="2" max="3" width="13.6640625" bestFit="1" customWidth="1"/>
    <col min="4" max="5" width="14.6640625" bestFit="1" customWidth="1"/>
    <col min="6" max="6" width="19.88671875" bestFit="1" customWidth="1"/>
    <col min="8" max="8" width="13.88671875" bestFit="1" customWidth="1"/>
    <col min="10" max="10" width="10.6640625" bestFit="1" customWidth="1"/>
    <col min="11" max="11" width="10.109375" bestFit="1" customWidth="1"/>
  </cols>
  <sheetData>
    <row r="1" spans="1:15" x14ac:dyDescent="0.3">
      <c r="A1" t="str">
        <f>Alapadatok!A3</f>
        <v>element</v>
      </c>
      <c r="B1" t="str">
        <f>Alapadatok!J3</f>
        <v>Y hiba 1</v>
      </c>
      <c r="C1" t="str">
        <f>Alapadatok!K3</f>
        <v>x hiba 1</v>
      </c>
      <c r="D1" t="str">
        <f>Alapadatok!L3</f>
        <v>y hiba 2</v>
      </c>
      <c r="E1" t="str">
        <f>Alapadatok!M3</f>
        <v>x hiba 2</v>
      </c>
      <c r="F1" t="str">
        <f>Alapadatok!R3</f>
        <v>Megtett út/ Időigény</v>
      </c>
      <c r="G1" t="s">
        <v>64</v>
      </c>
    </row>
    <row r="2" spans="1:15" x14ac:dyDescent="0.3">
      <c r="A2" t="str">
        <f>Alapadatok!A4</f>
        <v>SVK-€01</v>
      </c>
      <c r="B2" s="8">
        <f>Alapadatok!J4</f>
        <v>27.039968261725996</v>
      </c>
      <c r="C2" s="8">
        <f>Alapadatok!K4</f>
        <v>268.9587988294922</v>
      </c>
      <c r="D2" s="8">
        <f>Alapadatok!L4</f>
        <v>1521</v>
      </c>
      <c r="E2" s="8">
        <f>Alapadatok!M4</f>
        <v>324</v>
      </c>
      <c r="F2" s="11">
        <f>Alapadatok!R4</f>
        <v>0.79039712278030227</v>
      </c>
      <c r="G2">
        <v>1000</v>
      </c>
    </row>
    <row r="3" spans="1:15" x14ac:dyDescent="0.3">
      <c r="A3" t="str">
        <f>Alapadatok!A5</f>
        <v>IRL-€01</v>
      </c>
      <c r="B3" s="8">
        <f>Alapadatok!J5</f>
        <v>2043.0397241210851</v>
      </c>
      <c r="C3" s="8">
        <f>Alapadatok!K5</f>
        <v>416.16099609465221</v>
      </c>
      <c r="D3" s="8">
        <f>Alapadatok!L5</f>
        <v>81</v>
      </c>
      <c r="E3" s="8">
        <f>Alapadatok!M5</f>
        <v>1900.9631933606468</v>
      </c>
      <c r="F3" s="11">
        <f>Alapadatok!R5</f>
        <v>0.82596709272352553</v>
      </c>
      <c r="G3">
        <v>1000</v>
      </c>
    </row>
    <row r="4" spans="1:15" x14ac:dyDescent="0.3">
      <c r="A4" t="str">
        <f>Alapadatok!A6</f>
        <v>SVK-€02</v>
      </c>
      <c r="B4" s="8">
        <f>Alapadatok!J6</f>
        <v>1267.3604345703052</v>
      </c>
      <c r="C4" s="8">
        <f>Alapadatok!K6</f>
        <v>196</v>
      </c>
      <c r="D4" s="8">
        <f>Alapadatok!L6</f>
        <v>3249</v>
      </c>
      <c r="E4" s="8">
        <f>Alapadatok!M6</f>
        <v>1324.9595556640709</v>
      </c>
      <c r="F4" s="11">
        <f>Alapadatok!R6</f>
        <v>0.31536661413431644</v>
      </c>
      <c r="G4">
        <v>1000</v>
      </c>
    </row>
    <row r="5" spans="1:15" x14ac:dyDescent="0.3">
      <c r="A5" t="str">
        <f>Alapadatok!A7</f>
        <v>IRL-€02</v>
      </c>
      <c r="B5" s="8">
        <f>Alapadatok!J7</f>
        <v>84.640224609519834</v>
      </c>
      <c r="C5" s="8">
        <f>Alapadatok!K7</f>
        <v>3271.841396484615</v>
      </c>
      <c r="D5" s="8">
        <f>Alapadatok!L7</f>
        <v>4761</v>
      </c>
      <c r="E5" s="8">
        <f>Alapadatok!M7</f>
        <v>268.95979980474527</v>
      </c>
      <c r="F5" s="11">
        <f>Alapadatok!R7</f>
        <v>0.2850403901477338</v>
      </c>
      <c r="G5">
        <v>1000</v>
      </c>
    </row>
    <row r="6" spans="1:15" x14ac:dyDescent="0.3">
      <c r="A6" t="str">
        <f>Alapadatok!A8</f>
        <v>SMR-€20</v>
      </c>
      <c r="B6" s="8">
        <f>Alapadatok!J8</f>
        <v>519.8408349612339</v>
      </c>
      <c r="C6" s="8">
        <f>Alapadatok!K8</f>
        <v>3457.4313867249966</v>
      </c>
      <c r="D6" s="8">
        <f>Alapadatok!L8</f>
        <v>289</v>
      </c>
      <c r="E6" s="8">
        <f>Alapadatok!M8</f>
        <v>10444.842495117498</v>
      </c>
      <c r="F6" s="11">
        <f>Alapadatok!R8</f>
        <v>0.52791713026659548</v>
      </c>
      <c r="G6">
        <v>1000</v>
      </c>
    </row>
    <row r="7" spans="1:15" x14ac:dyDescent="0.3">
      <c r="A7" t="str">
        <f>Alapadatok!A9</f>
        <v>SVK-€20</v>
      </c>
      <c r="B7" s="8">
        <f>Alapadatok!J9</f>
        <v>4</v>
      </c>
      <c r="C7" s="8">
        <f>Alapadatok!K9</f>
        <v>196</v>
      </c>
      <c r="D7" s="8">
        <f>Alapadatok!L9</f>
        <v>190.44050537140549</v>
      </c>
      <c r="E7" s="8">
        <f>Alapadatok!M9</f>
        <v>2724.8412744141879</v>
      </c>
      <c r="F7" s="11">
        <f>Alapadatok!R9</f>
        <v>0.58582266670796035</v>
      </c>
      <c r="G7">
        <v>1000</v>
      </c>
    </row>
    <row r="8" spans="1:15" x14ac:dyDescent="0.3">
      <c r="A8" t="str">
        <f>Alapadatok!A10</f>
        <v>SMR-€02</v>
      </c>
      <c r="B8" s="8">
        <f>Alapadatok!J10</f>
        <v>686.44063964862823</v>
      </c>
      <c r="C8" s="8">
        <f>Alapadatok!K10</f>
        <v>46.23983398451319</v>
      </c>
      <c r="D8" s="8">
        <f>Alapadatok!L10</f>
        <v>1780.8410302736536</v>
      </c>
      <c r="E8" s="8">
        <f>Alapadatok!M10</f>
        <v>2116</v>
      </c>
      <c r="F8" s="11">
        <f>Alapadatok!R10</f>
        <v>1.1746788417610308</v>
      </c>
      <c r="G8">
        <v>1000</v>
      </c>
    </row>
    <row r="9" spans="1:15" x14ac:dyDescent="0.3">
      <c r="A9" t="str">
        <f>Alapadatok!A11</f>
        <v>SMR-€01</v>
      </c>
      <c r="B9" s="8">
        <f>Alapadatok!J11</f>
        <v>3113.638637695487</v>
      </c>
      <c r="C9" s="8">
        <f>Alapadatok!K11</f>
        <v>484</v>
      </c>
      <c r="D9" s="8">
        <f>Alapadatok!L11</f>
        <v>25536.036098633034</v>
      </c>
      <c r="E9" s="8">
        <f>Alapadatok!M11</f>
        <v>1764</v>
      </c>
      <c r="F9" s="11">
        <f>Alapadatok!R11</f>
        <v>0.21906352541059149</v>
      </c>
      <c r="G9">
        <v>1000</v>
      </c>
    </row>
    <row r="10" spans="1:15" x14ac:dyDescent="0.3">
      <c r="A10" t="str">
        <f>Alapadatok!A12</f>
        <v>IRL-€20</v>
      </c>
      <c r="B10" s="8">
        <f>Alapadatok!J12</f>
        <v>9</v>
      </c>
      <c r="C10" s="8">
        <f>Alapadatok!K12</f>
        <v>1.4398828148961906</v>
      </c>
      <c r="D10" s="8">
        <f>Alapadatok!L12</f>
        <v>2894.4419702150872</v>
      </c>
      <c r="E10" s="8">
        <f>Alapadatok!M12</f>
        <v>2401</v>
      </c>
      <c r="F10" s="11">
        <f>Alapadatok!R12</f>
        <v>0.64578636572378112</v>
      </c>
      <c r="G10">
        <v>1000</v>
      </c>
    </row>
    <row r="13" spans="1:15" x14ac:dyDescent="0.3">
      <c r="A13" t="str">
        <f t="shared" ref="A13:G22" si="0">A1</f>
        <v>element</v>
      </c>
      <c r="B13" t="str">
        <f t="shared" si="0"/>
        <v>Y hiba 1</v>
      </c>
      <c r="C13" t="str">
        <f t="shared" si="0"/>
        <v>x hiba 1</v>
      </c>
      <c r="D13" t="str">
        <f t="shared" si="0"/>
        <v>y hiba 2</v>
      </c>
      <c r="E13" t="str">
        <f t="shared" si="0"/>
        <v>x hiba 2</v>
      </c>
      <c r="F13" t="str">
        <f t="shared" si="0"/>
        <v>Megtett út/ Időigény</v>
      </c>
      <c r="G13" t="str">
        <f t="shared" si="0"/>
        <v>Y0</v>
      </c>
      <c r="H13" t="s">
        <v>65</v>
      </c>
    </row>
    <row r="14" spans="1:15" x14ac:dyDescent="0.3">
      <c r="A14" t="str">
        <f t="shared" si="0"/>
        <v>SVK-€01</v>
      </c>
      <c r="B14">
        <f t="shared" ref="B14:E22" si="1">RANK(B2,B$2:B$10,1)</f>
        <v>3</v>
      </c>
      <c r="C14">
        <f t="shared" si="1"/>
        <v>5</v>
      </c>
      <c r="D14">
        <f t="shared" si="1"/>
        <v>4</v>
      </c>
      <c r="E14">
        <f t="shared" si="1"/>
        <v>2</v>
      </c>
      <c r="F14">
        <f>RANK(F2,F$2:F$10,0)</f>
        <v>3</v>
      </c>
      <c r="G14">
        <f t="shared" si="0"/>
        <v>1000</v>
      </c>
      <c r="H14">
        <f>SUM(B14:F14)</f>
        <v>17</v>
      </c>
    </row>
    <row r="15" spans="1:15" x14ac:dyDescent="0.3">
      <c r="A15" t="str">
        <f t="shared" si="0"/>
        <v>IRL-€01</v>
      </c>
      <c r="B15">
        <f t="shared" si="1"/>
        <v>8</v>
      </c>
      <c r="C15">
        <f t="shared" si="1"/>
        <v>6</v>
      </c>
      <c r="D15">
        <f t="shared" si="1"/>
        <v>1</v>
      </c>
      <c r="E15">
        <f t="shared" si="1"/>
        <v>5</v>
      </c>
      <c r="F15">
        <f t="shared" ref="F15:F22" si="2">RANK(F3,F$2:F$10,0)</f>
        <v>2</v>
      </c>
      <c r="G15">
        <f t="shared" si="0"/>
        <v>1000</v>
      </c>
      <c r="H15">
        <f t="shared" ref="H15:H22" si="3">SUM(B15:F15)</f>
        <v>22</v>
      </c>
    </row>
    <row r="16" spans="1:15" x14ac:dyDescent="0.3">
      <c r="A16" t="str">
        <f t="shared" si="0"/>
        <v>SVK-€02</v>
      </c>
      <c r="B16">
        <f t="shared" si="1"/>
        <v>7</v>
      </c>
      <c r="C16">
        <f t="shared" si="1"/>
        <v>3</v>
      </c>
      <c r="D16">
        <f t="shared" si="1"/>
        <v>7</v>
      </c>
      <c r="E16">
        <f t="shared" si="1"/>
        <v>3</v>
      </c>
      <c r="F16">
        <f t="shared" si="2"/>
        <v>7</v>
      </c>
      <c r="G16">
        <f t="shared" si="0"/>
        <v>1000</v>
      </c>
      <c r="H16">
        <f t="shared" si="3"/>
        <v>27</v>
      </c>
      <c r="J16">
        <f>B16</f>
        <v>7</v>
      </c>
      <c r="K16">
        <f t="shared" ref="K16:O17" si="4">C16</f>
        <v>3</v>
      </c>
      <c r="L16">
        <f t="shared" si="4"/>
        <v>7</v>
      </c>
      <c r="M16">
        <f t="shared" si="4"/>
        <v>3</v>
      </c>
      <c r="N16">
        <f t="shared" si="4"/>
        <v>7</v>
      </c>
      <c r="O16">
        <f t="shared" si="4"/>
        <v>1000</v>
      </c>
    </row>
    <row r="17" spans="1:15" x14ac:dyDescent="0.3">
      <c r="A17" t="str">
        <f t="shared" si="0"/>
        <v>IRL-€02</v>
      </c>
      <c r="B17">
        <f t="shared" si="1"/>
        <v>4</v>
      </c>
      <c r="C17">
        <f t="shared" si="1"/>
        <v>8</v>
      </c>
      <c r="D17">
        <f t="shared" si="1"/>
        <v>8</v>
      </c>
      <c r="E17">
        <f t="shared" si="1"/>
        <v>1</v>
      </c>
      <c r="F17">
        <f t="shared" si="2"/>
        <v>8</v>
      </c>
      <c r="G17">
        <f t="shared" si="0"/>
        <v>1000</v>
      </c>
      <c r="H17">
        <f t="shared" si="3"/>
        <v>29</v>
      </c>
      <c r="J17">
        <f>B17</f>
        <v>4</v>
      </c>
      <c r="K17">
        <f t="shared" si="4"/>
        <v>8</v>
      </c>
      <c r="L17">
        <f t="shared" si="4"/>
        <v>8</v>
      </c>
      <c r="M17">
        <f t="shared" si="4"/>
        <v>1</v>
      </c>
      <c r="N17">
        <f t="shared" si="4"/>
        <v>8</v>
      </c>
      <c r="O17">
        <f t="shared" si="4"/>
        <v>1000</v>
      </c>
    </row>
    <row r="18" spans="1:15" x14ac:dyDescent="0.3">
      <c r="A18" t="str">
        <f t="shared" si="0"/>
        <v>SMR-€20</v>
      </c>
      <c r="B18">
        <f t="shared" si="1"/>
        <v>5</v>
      </c>
      <c r="C18">
        <f t="shared" si="1"/>
        <v>9</v>
      </c>
      <c r="D18">
        <f t="shared" si="1"/>
        <v>3</v>
      </c>
      <c r="E18">
        <f t="shared" si="1"/>
        <v>9</v>
      </c>
      <c r="F18">
        <f t="shared" si="2"/>
        <v>6</v>
      </c>
      <c r="G18">
        <f t="shared" si="0"/>
        <v>1000</v>
      </c>
      <c r="H18">
        <f t="shared" si="3"/>
        <v>32</v>
      </c>
    </row>
    <row r="19" spans="1:15" x14ac:dyDescent="0.3">
      <c r="A19" t="str">
        <f t="shared" si="0"/>
        <v>SVK-€20</v>
      </c>
      <c r="B19">
        <f t="shared" si="1"/>
        <v>1</v>
      </c>
      <c r="C19">
        <f t="shared" si="1"/>
        <v>3</v>
      </c>
      <c r="D19">
        <f t="shared" si="1"/>
        <v>2</v>
      </c>
      <c r="E19">
        <f t="shared" si="1"/>
        <v>8</v>
      </c>
      <c r="F19">
        <f t="shared" si="2"/>
        <v>5</v>
      </c>
      <c r="G19">
        <f t="shared" si="0"/>
        <v>1000</v>
      </c>
      <c r="H19">
        <f t="shared" si="3"/>
        <v>19</v>
      </c>
    </row>
    <row r="20" spans="1:15" x14ac:dyDescent="0.3">
      <c r="A20" t="str">
        <f t="shared" si="0"/>
        <v>SMR-€02</v>
      </c>
      <c r="B20">
        <f t="shared" si="1"/>
        <v>6</v>
      </c>
      <c r="C20">
        <f t="shared" si="1"/>
        <v>2</v>
      </c>
      <c r="D20">
        <f t="shared" si="1"/>
        <v>5</v>
      </c>
      <c r="E20">
        <f t="shared" si="1"/>
        <v>6</v>
      </c>
      <c r="F20">
        <f t="shared" si="2"/>
        <v>1</v>
      </c>
      <c r="G20">
        <f t="shared" si="0"/>
        <v>1000</v>
      </c>
      <c r="H20">
        <f t="shared" si="3"/>
        <v>20</v>
      </c>
      <c r="J20">
        <f t="shared" ref="J20:O22" si="5">B20</f>
        <v>6</v>
      </c>
      <c r="K20">
        <f t="shared" si="5"/>
        <v>2</v>
      </c>
      <c r="L20">
        <f t="shared" si="5"/>
        <v>5</v>
      </c>
      <c r="M20">
        <f t="shared" si="5"/>
        <v>6</v>
      </c>
      <c r="N20">
        <f t="shared" si="5"/>
        <v>1</v>
      </c>
      <c r="O20">
        <f t="shared" si="5"/>
        <v>1000</v>
      </c>
    </row>
    <row r="21" spans="1:15" x14ac:dyDescent="0.3">
      <c r="A21" t="str">
        <f t="shared" si="0"/>
        <v>SMR-€01</v>
      </c>
      <c r="B21">
        <f t="shared" si="1"/>
        <v>9</v>
      </c>
      <c r="C21">
        <f t="shared" si="1"/>
        <v>7</v>
      </c>
      <c r="D21">
        <f t="shared" si="1"/>
        <v>9</v>
      </c>
      <c r="E21">
        <f t="shared" si="1"/>
        <v>4</v>
      </c>
      <c r="F21">
        <f t="shared" si="2"/>
        <v>9</v>
      </c>
      <c r="G21">
        <f t="shared" si="0"/>
        <v>1000</v>
      </c>
      <c r="H21">
        <f t="shared" si="3"/>
        <v>38</v>
      </c>
    </row>
    <row r="22" spans="1:15" x14ac:dyDescent="0.3">
      <c r="A22" t="str">
        <f t="shared" si="0"/>
        <v>IRL-€20</v>
      </c>
      <c r="B22">
        <f t="shared" si="1"/>
        <v>2</v>
      </c>
      <c r="C22">
        <f t="shared" si="1"/>
        <v>1</v>
      </c>
      <c r="D22">
        <f t="shared" si="1"/>
        <v>6</v>
      </c>
      <c r="E22">
        <f t="shared" si="1"/>
        <v>7</v>
      </c>
      <c r="F22">
        <f t="shared" si="2"/>
        <v>4</v>
      </c>
      <c r="G22">
        <f t="shared" si="0"/>
        <v>1000</v>
      </c>
      <c r="H22">
        <f t="shared" si="3"/>
        <v>20</v>
      </c>
      <c r="J22">
        <f t="shared" si="5"/>
        <v>2</v>
      </c>
      <c r="K22">
        <f t="shared" si="5"/>
        <v>1</v>
      </c>
      <c r="L22">
        <f t="shared" si="5"/>
        <v>6</v>
      </c>
      <c r="M22">
        <f t="shared" si="5"/>
        <v>7</v>
      </c>
      <c r="N22">
        <f t="shared" si="5"/>
        <v>4</v>
      </c>
      <c r="O22">
        <f t="shared" si="5"/>
        <v>1000</v>
      </c>
    </row>
    <row r="26" spans="1:15" x14ac:dyDescent="0.3">
      <c r="A26" t="s">
        <v>61</v>
      </c>
      <c r="B26" t="str">
        <f>B1</f>
        <v>Y hiba 1</v>
      </c>
      <c r="C26" t="str">
        <f>C1</f>
        <v>x hiba 1</v>
      </c>
      <c r="D26" t="str">
        <f>D1</f>
        <v>y hiba 2</v>
      </c>
      <c r="E26" t="str">
        <f>E1</f>
        <v>x hiba 2</v>
      </c>
      <c r="F26" t="str">
        <f>F1</f>
        <v>Megtett út/ Időigény</v>
      </c>
    </row>
    <row r="27" spans="1:15" x14ac:dyDescent="0.3">
      <c r="A27">
        <v>1</v>
      </c>
      <c r="B27" s="12">
        <v>13.57846252993186</v>
      </c>
      <c r="C27" s="12">
        <v>585.65857594154534</v>
      </c>
      <c r="D27" s="12">
        <v>559.23546374879766</v>
      </c>
      <c r="E27" s="12">
        <v>266.73815887808331</v>
      </c>
      <c r="F27" s="12"/>
      <c r="G27" s="8"/>
      <c r="H27" s="8">
        <f t="shared" ref="H27:L34" si="6">B27-B28</f>
        <v>1.0000000000000373</v>
      </c>
      <c r="I27" s="8">
        <f t="shared" si="6"/>
        <v>1.0000000000001137</v>
      </c>
      <c r="J27" s="8">
        <f t="shared" si="6"/>
        <v>85.803380304201028</v>
      </c>
      <c r="K27" s="8">
        <f t="shared" si="6"/>
        <v>0.99999999999494094</v>
      </c>
      <c r="L27" s="8">
        <f t="shared" si="6"/>
        <v>0</v>
      </c>
    </row>
    <row r="28" spans="1:15" x14ac:dyDescent="0.3">
      <c r="A28">
        <v>2</v>
      </c>
      <c r="B28" s="12">
        <v>12.578462529931823</v>
      </c>
      <c r="C28" s="12">
        <v>584.65857594154522</v>
      </c>
      <c r="D28" s="12">
        <v>473.43208344459663</v>
      </c>
      <c r="E28" s="12">
        <v>265.73815887808837</v>
      </c>
      <c r="F28" s="12"/>
      <c r="G28" s="8"/>
      <c r="H28" s="8">
        <f t="shared" si="6"/>
        <v>1.0000000000000444</v>
      </c>
      <c r="I28" s="8">
        <f t="shared" si="6"/>
        <v>527.82397182649822</v>
      </c>
      <c r="J28" s="8">
        <f t="shared" si="6"/>
        <v>0.99999999999994316</v>
      </c>
      <c r="K28" s="8">
        <f t="shared" si="6"/>
        <v>18.356409904834834</v>
      </c>
      <c r="L28" s="8">
        <f t="shared" si="6"/>
        <v>0</v>
      </c>
    </row>
    <row r="29" spans="1:15" x14ac:dyDescent="0.3">
      <c r="A29">
        <v>3</v>
      </c>
      <c r="B29" s="12">
        <v>11.578462529931778</v>
      </c>
      <c r="C29" s="12">
        <v>56.834604115046993</v>
      </c>
      <c r="D29" s="12">
        <v>472.43208344459669</v>
      </c>
      <c r="E29" s="12">
        <v>247.38174897325354</v>
      </c>
      <c r="F29" s="12"/>
      <c r="G29" s="8"/>
      <c r="H29" s="8">
        <f t="shared" si="6"/>
        <v>1.0000000000000551</v>
      </c>
      <c r="I29" s="8">
        <f t="shared" si="6"/>
        <v>0.99999999999972289</v>
      </c>
      <c r="J29" s="8">
        <f t="shared" si="6"/>
        <v>14.18623873190694</v>
      </c>
      <c r="K29" s="8">
        <f t="shared" si="6"/>
        <v>39.270393018364985</v>
      </c>
      <c r="L29" s="8">
        <f t="shared" si="6"/>
        <v>0</v>
      </c>
    </row>
    <row r="30" spans="1:15" x14ac:dyDescent="0.3">
      <c r="A30">
        <v>4</v>
      </c>
      <c r="B30" s="12">
        <v>10.578462529931723</v>
      </c>
      <c r="C30" s="12">
        <v>55.83460411504727</v>
      </c>
      <c r="D30" s="12">
        <v>458.24584471268975</v>
      </c>
      <c r="E30" s="12">
        <v>208.11135595488855</v>
      </c>
      <c r="F30" s="12"/>
      <c r="G30" s="8"/>
      <c r="H30" s="8">
        <f t="shared" si="6"/>
        <v>1.0000000000000675</v>
      </c>
      <c r="I30" s="8">
        <f t="shared" si="6"/>
        <v>0.99999999999971578</v>
      </c>
      <c r="J30" s="8">
        <f t="shared" si="6"/>
        <v>82.915451660672602</v>
      </c>
      <c r="K30" s="8">
        <f t="shared" si="6"/>
        <v>1.0000000000000568</v>
      </c>
      <c r="L30" s="8">
        <f t="shared" si="6"/>
        <v>0</v>
      </c>
    </row>
    <row r="31" spans="1:15" x14ac:dyDescent="0.3">
      <c r="A31">
        <v>5</v>
      </c>
      <c r="B31" s="12">
        <v>9.5784625299316559</v>
      </c>
      <c r="C31" s="12">
        <v>54.834604115047554</v>
      </c>
      <c r="D31" s="12">
        <v>375.33039305201714</v>
      </c>
      <c r="E31" s="12">
        <v>207.1113559548885</v>
      </c>
      <c r="F31" s="12"/>
      <c r="G31" s="8"/>
      <c r="H31" s="8">
        <f t="shared" si="6"/>
        <v>1.000000000000087</v>
      </c>
      <c r="I31" s="8">
        <f t="shared" si="6"/>
        <v>0.9999999999997371</v>
      </c>
      <c r="J31" s="8">
        <f t="shared" si="6"/>
        <v>370.75862693232955</v>
      </c>
      <c r="K31" s="8">
        <f t="shared" si="6"/>
        <v>0.99999999999994316</v>
      </c>
      <c r="L31" s="8">
        <f t="shared" si="6"/>
        <v>0</v>
      </c>
    </row>
    <row r="32" spans="1:15" x14ac:dyDescent="0.3">
      <c r="A32">
        <v>6</v>
      </c>
      <c r="B32" s="12">
        <v>8.5784625299315689</v>
      </c>
      <c r="C32" s="12">
        <v>53.834604115047817</v>
      </c>
      <c r="D32" s="12">
        <v>4.5717661196876174</v>
      </c>
      <c r="E32" s="12">
        <v>206.11135595488855</v>
      </c>
      <c r="F32" s="12"/>
      <c r="G32" s="8"/>
      <c r="H32" s="8">
        <f t="shared" si="6"/>
        <v>1.0000000000001146</v>
      </c>
      <c r="I32" s="8">
        <f t="shared" si="6"/>
        <v>46.905627326778436</v>
      </c>
      <c r="J32" s="8">
        <f t="shared" si="6"/>
        <v>0.99999999999998357</v>
      </c>
      <c r="K32" s="8">
        <f t="shared" si="6"/>
        <v>163.13384191442478</v>
      </c>
      <c r="L32" s="8">
        <f t="shared" si="6"/>
        <v>0</v>
      </c>
    </row>
    <row r="33" spans="1:12" x14ac:dyDescent="0.3">
      <c r="A33">
        <v>7</v>
      </c>
      <c r="B33" s="12">
        <v>7.5784625299314543</v>
      </c>
      <c r="C33" s="12">
        <v>6.9289767882693782</v>
      </c>
      <c r="D33" s="12">
        <v>3.5717661196876338</v>
      </c>
      <c r="E33" s="12">
        <v>42.977514040463774</v>
      </c>
      <c r="F33" s="12"/>
      <c r="G33" s="8"/>
      <c r="H33" s="8">
        <f t="shared" si="6"/>
        <v>1.7928143534694749</v>
      </c>
      <c r="I33" s="8">
        <f t="shared" si="6"/>
        <v>1.0000000000000684</v>
      </c>
      <c r="J33" s="8">
        <f t="shared" si="6"/>
        <v>1.7769829356071689</v>
      </c>
      <c r="K33" s="8">
        <f t="shared" si="6"/>
        <v>0.99999999999996447</v>
      </c>
      <c r="L33" s="8">
        <f t="shared" si="6"/>
        <v>0</v>
      </c>
    </row>
    <row r="34" spans="1:12" x14ac:dyDescent="0.3">
      <c r="A34">
        <v>8</v>
      </c>
      <c r="B34" s="12">
        <v>5.7856481764619794</v>
      </c>
      <c r="C34" s="12">
        <v>5.9289767882693098</v>
      </c>
      <c r="D34" s="12">
        <v>1.7947831840804649</v>
      </c>
      <c r="E34" s="12">
        <v>41.977514040463809</v>
      </c>
      <c r="F34" s="12"/>
      <c r="G34" s="8"/>
      <c r="H34" s="8">
        <f t="shared" si="6"/>
        <v>1.782554809617932</v>
      </c>
      <c r="I34" s="8">
        <f t="shared" si="6"/>
        <v>1.0000000000000941</v>
      </c>
      <c r="J34" s="8">
        <f t="shared" si="6"/>
        <v>1.774607376803395</v>
      </c>
      <c r="K34" s="8">
        <f t="shared" si="6"/>
        <v>0.99999999999996447</v>
      </c>
      <c r="L34" s="8">
        <f t="shared" si="6"/>
        <v>0</v>
      </c>
    </row>
    <row r="35" spans="1:12" x14ac:dyDescent="0.3">
      <c r="A35">
        <v>9</v>
      </c>
      <c r="B35" s="12">
        <v>4.0030933668440474</v>
      </c>
      <c r="C35" s="12">
        <v>4.9289767882692157</v>
      </c>
      <c r="D35" s="12">
        <v>2.0175807277069996E-2</v>
      </c>
      <c r="E35" s="12">
        <v>40.977514040463845</v>
      </c>
      <c r="F35" s="12"/>
      <c r="G35" s="8"/>
      <c r="H35" s="8"/>
      <c r="I35" s="8"/>
      <c r="J35" s="8"/>
      <c r="K35" s="8"/>
      <c r="L35" s="8"/>
    </row>
    <row r="36" spans="1:12" x14ac:dyDescent="0.3">
      <c r="B36" s="8">
        <v>2</v>
      </c>
      <c r="C36" s="8">
        <v>3</v>
      </c>
      <c r="D36" s="8">
        <v>4</v>
      </c>
      <c r="E36" s="8">
        <v>5</v>
      </c>
      <c r="F36" s="8">
        <v>6</v>
      </c>
      <c r="G36" s="8"/>
      <c r="H36" s="8"/>
      <c r="I36" s="8"/>
      <c r="J36" s="8"/>
      <c r="K36" s="8"/>
      <c r="L36" s="8"/>
    </row>
    <row r="37" spans="1:12" x14ac:dyDescent="0.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3">
      <c r="B38" s="8"/>
      <c r="C38" s="8"/>
      <c r="D38" s="8"/>
      <c r="E38" s="8"/>
      <c r="F38" s="20" t="s">
        <v>118</v>
      </c>
      <c r="G38" s="8"/>
      <c r="H38" s="8"/>
      <c r="I38" s="8">
        <f>SUMSQ(I40:I48)</f>
        <v>2.4076576606514099E-8</v>
      </c>
      <c r="J38" s="8"/>
      <c r="K38" s="8"/>
      <c r="L38" s="8"/>
    </row>
    <row r="39" spans="1:12" x14ac:dyDescent="0.3">
      <c r="A39" t="str">
        <f t="shared" ref="A39:E48" si="7">A1</f>
        <v>element</v>
      </c>
      <c r="B39" s="8" t="str">
        <f t="shared" si="7"/>
        <v>Y hiba 1</v>
      </c>
      <c r="C39" s="8" t="str">
        <f t="shared" si="7"/>
        <v>x hiba 1</v>
      </c>
      <c r="D39" s="8" t="str">
        <f t="shared" si="7"/>
        <v>y hiba 2</v>
      </c>
      <c r="E39" s="8" t="str">
        <f t="shared" si="7"/>
        <v>x hiba 2</v>
      </c>
      <c r="F39" s="8"/>
      <c r="G39" s="8" t="str">
        <f>F1</f>
        <v>Megtett út/ Időigény</v>
      </c>
      <c r="H39" s="8" t="s">
        <v>62</v>
      </c>
      <c r="I39" s="8" t="s">
        <v>63</v>
      </c>
      <c r="J39" s="8" t="s">
        <v>66</v>
      </c>
      <c r="K39" s="8" t="s">
        <v>67</v>
      </c>
      <c r="L39" s="8"/>
    </row>
    <row r="40" spans="1:12" x14ac:dyDescent="0.3">
      <c r="A40" t="str">
        <f t="shared" si="7"/>
        <v>SVK-€01</v>
      </c>
      <c r="B40" s="8">
        <f t="shared" ref="B40:E48" si="8">VLOOKUP(B14,$A$27:$F$35,B$36,0)</f>
        <v>11.578462529931778</v>
      </c>
      <c r="C40" s="8">
        <f t="shared" si="8"/>
        <v>54.834604115047554</v>
      </c>
      <c r="D40" s="8">
        <f t="shared" si="8"/>
        <v>458.24584471268975</v>
      </c>
      <c r="E40" s="8">
        <f t="shared" si="8"/>
        <v>265.73815887808837</v>
      </c>
      <c r="F40" s="8"/>
      <c r="G40" s="8">
        <f>F2*1000</f>
        <v>790.39712278030231</v>
      </c>
      <c r="H40" s="8">
        <f t="shared" ref="H40:H48" si="9">SUM(B40:F40)</f>
        <v>790.3970702357575</v>
      </c>
      <c r="I40" s="8">
        <f>G40-H40</f>
        <v>5.2544544814736582E-5</v>
      </c>
      <c r="J40" s="8">
        <f>ROUND('Munka1 (2)'!I40,0)</f>
        <v>0</v>
      </c>
      <c r="K40" s="8" t="str">
        <f>IF(I40*J40&lt;=0,"Valid","Invalid")</f>
        <v>Valid</v>
      </c>
      <c r="L40" s="8"/>
    </row>
    <row r="41" spans="1:12" x14ac:dyDescent="0.3">
      <c r="A41" t="str">
        <f t="shared" si="7"/>
        <v>IRL-€01</v>
      </c>
      <c r="B41" s="8">
        <f t="shared" si="8"/>
        <v>5.7856481764619794</v>
      </c>
      <c r="C41" s="8">
        <f t="shared" si="8"/>
        <v>53.834604115047817</v>
      </c>
      <c r="D41" s="8">
        <f t="shared" si="8"/>
        <v>559.23546374879766</v>
      </c>
      <c r="E41" s="8">
        <f t="shared" si="8"/>
        <v>207.1113559548885</v>
      </c>
      <c r="F41" s="8"/>
      <c r="G41" s="8">
        <f t="shared" ref="G41:G48" si="10">F3*1000</f>
        <v>825.96709272352552</v>
      </c>
      <c r="H41" s="8">
        <f t="shared" si="9"/>
        <v>825.96707199519597</v>
      </c>
      <c r="I41" s="8">
        <f t="shared" ref="I41:I48" si="11">G41-H41</f>
        <v>2.072832955946069E-5</v>
      </c>
      <c r="J41" s="8">
        <f>ROUND('Munka1 (2)'!I41,0)</f>
        <v>0</v>
      </c>
      <c r="K41" s="8" t="str">
        <f t="shared" ref="K41:K48" si="12">IF(I41*J41&lt;=0,"Valid","Invalid")</f>
        <v>Valid</v>
      </c>
      <c r="L41" s="8"/>
    </row>
    <row r="42" spans="1:12" x14ac:dyDescent="0.3">
      <c r="A42" t="str">
        <f t="shared" si="7"/>
        <v>SVK-€02</v>
      </c>
      <c r="B42" s="8">
        <f t="shared" si="8"/>
        <v>7.5784625299314543</v>
      </c>
      <c r="C42" s="8">
        <f t="shared" si="8"/>
        <v>56.834604115046993</v>
      </c>
      <c r="D42" s="8">
        <f t="shared" si="8"/>
        <v>3.5717661196876338</v>
      </c>
      <c r="E42" s="8">
        <f t="shared" si="8"/>
        <v>247.38174897325354</v>
      </c>
      <c r="F42" s="8"/>
      <c r="G42" s="8">
        <f t="shared" si="10"/>
        <v>315.36661413431642</v>
      </c>
      <c r="H42" s="8">
        <f t="shared" si="9"/>
        <v>315.3665817379196</v>
      </c>
      <c r="I42" s="8">
        <f t="shared" si="11"/>
        <v>3.2396396818512585E-5</v>
      </c>
      <c r="J42" s="8">
        <f>ROUND('Munka1 (2)'!I42,0)</f>
        <v>0</v>
      </c>
      <c r="K42" s="8" t="str">
        <f t="shared" si="12"/>
        <v>Valid</v>
      </c>
      <c r="L42" s="8"/>
    </row>
    <row r="43" spans="1:12" x14ac:dyDescent="0.3">
      <c r="A43" t="str">
        <f t="shared" si="7"/>
        <v>IRL-€02</v>
      </c>
      <c r="B43" s="8">
        <f t="shared" si="8"/>
        <v>10.578462529931723</v>
      </c>
      <c r="C43" s="8">
        <f t="shared" si="8"/>
        <v>5.9289767882693098</v>
      </c>
      <c r="D43" s="8">
        <f t="shared" si="8"/>
        <v>1.7947831840804649</v>
      </c>
      <c r="E43" s="8">
        <f t="shared" si="8"/>
        <v>266.73815887808331</v>
      </c>
      <c r="F43" s="8"/>
      <c r="G43" s="8">
        <f t="shared" si="10"/>
        <v>285.04039014773377</v>
      </c>
      <c r="H43" s="8">
        <f t="shared" si="9"/>
        <v>285.04038138036481</v>
      </c>
      <c r="I43" s="8">
        <f t="shared" si="11"/>
        <v>8.7673689677103539E-6</v>
      </c>
      <c r="J43" s="8">
        <f>ROUND('Munka1 (2)'!I43,0)</f>
        <v>0</v>
      </c>
      <c r="K43" s="8" t="str">
        <f t="shared" si="12"/>
        <v>Valid</v>
      </c>
      <c r="L43" s="8"/>
    </row>
    <row r="44" spans="1:12" x14ac:dyDescent="0.3">
      <c r="A44" t="str">
        <f t="shared" si="7"/>
        <v>SMR-€20</v>
      </c>
      <c r="B44" s="8">
        <f t="shared" si="8"/>
        <v>9.5784625299316559</v>
      </c>
      <c r="C44" s="8">
        <f t="shared" si="8"/>
        <v>4.9289767882692157</v>
      </c>
      <c r="D44" s="8">
        <f t="shared" si="8"/>
        <v>472.43208344459669</v>
      </c>
      <c r="E44" s="8">
        <f t="shared" si="8"/>
        <v>40.977514040463845</v>
      </c>
      <c r="F44" s="8"/>
      <c r="G44" s="8">
        <f t="shared" si="10"/>
        <v>527.91713026659545</v>
      </c>
      <c r="H44" s="8">
        <f t="shared" si="9"/>
        <v>527.91703680326134</v>
      </c>
      <c r="I44" s="8">
        <f t="shared" si="11"/>
        <v>9.3463334110310825E-5</v>
      </c>
      <c r="J44" s="8">
        <f>ROUND('Munka1 (2)'!I44,0)</f>
        <v>0</v>
      </c>
      <c r="K44" s="8" t="str">
        <f t="shared" si="12"/>
        <v>Valid</v>
      </c>
      <c r="L44" s="8"/>
    </row>
    <row r="45" spans="1:12" x14ac:dyDescent="0.3">
      <c r="A45" t="str">
        <f t="shared" si="7"/>
        <v>SVK-€20</v>
      </c>
      <c r="B45" s="8">
        <f t="shared" si="8"/>
        <v>13.57846252993186</v>
      </c>
      <c r="C45" s="8">
        <f t="shared" si="8"/>
        <v>56.834604115046993</v>
      </c>
      <c r="D45" s="8">
        <f t="shared" si="8"/>
        <v>473.43208344459663</v>
      </c>
      <c r="E45" s="8">
        <f t="shared" si="8"/>
        <v>41.977514040463809</v>
      </c>
      <c r="F45" s="8"/>
      <c r="G45" s="8">
        <f t="shared" si="10"/>
        <v>585.82266670796037</v>
      </c>
      <c r="H45" s="8">
        <f t="shared" si="9"/>
        <v>585.82266413003924</v>
      </c>
      <c r="I45" s="8">
        <f t="shared" si="11"/>
        <v>2.577921122792759E-6</v>
      </c>
      <c r="J45" s="8">
        <f>ROUND('Munka1 (2)'!I45,0)</f>
        <v>0</v>
      </c>
      <c r="K45" s="8" t="str">
        <f t="shared" si="12"/>
        <v>Valid</v>
      </c>
      <c r="L45" s="8"/>
    </row>
    <row r="46" spans="1:12" x14ac:dyDescent="0.3">
      <c r="A46" t="str">
        <f t="shared" si="7"/>
        <v>SMR-€02</v>
      </c>
      <c r="B46" s="8">
        <f t="shared" si="8"/>
        <v>8.5784625299315689</v>
      </c>
      <c r="C46" s="8">
        <f t="shared" si="8"/>
        <v>584.65857594154522</v>
      </c>
      <c r="D46" s="8">
        <f t="shared" si="8"/>
        <v>375.33039305201714</v>
      </c>
      <c r="E46" s="8">
        <f t="shared" si="8"/>
        <v>206.11135595488855</v>
      </c>
      <c r="F46" s="8"/>
      <c r="G46" s="8">
        <f t="shared" si="10"/>
        <v>1174.6788417610308</v>
      </c>
      <c r="H46" s="8">
        <f t="shared" si="9"/>
        <v>1174.6787874783824</v>
      </c>
      <c r="I46" s="8">
        <f t="shared" si="11"/>
        <v>5.4282648306980263E-5</v>
      </c>
      <c r="J46" s="8">
        <f>ROUND('Munka1 (2)'!I46,0)</f>
        <v>0</v>
      </c>
      <c r="K46" s="8" t="str">
        <f t="shared" si="12"/>
        <v>Valid</v>
      </c>
      <c r="L46" s="8"/>
    </row>
    <row r="47" spans="1:12" x14ac:dyDescent="0.3">
      <c r="A47" t="str">
        <f t="shared" si="7"/>
        <v>SMR-€01</v>
      </c>
      <c r="B47" s="8">
        <f t="shared" si="8"/>
        <v>4.0030933668440474</v>
      </c>
      <c r="C47" s="8">
        <f t="shared" si="8"/>
        <v>6.9289767882693782</v>
      </c>
      <c r="D47" s="8">
        <f t="shared" si="8"/>
        <v>2.0175807277069996E-2</v>
      </c>
      <c r="E47" s="8">
        <f t="shared" si="8"/>
        <v>208.11135595488855</v>
      </c>
      <c r="F47" s="8"/>
      <c r="G47" s="8">
        <f t="shared" si="10"/>
        <v>219.0635254105915</v>
      </c>
      <c r="H47" s="8">
        <f t="shared" si="9"/>
        <v>219.06360191727904</v>
      </c>
      <c r="I47" s="8">
        <f t="shared" si="11"/>
        <v>-7.6506687548771879E-5</v>
      </c>
      <c r="J47" s="8">
        <f>ROUND('Munka1 (2)'!I47,0)</f>
        <v>0</v>
      </c>
      <c r="K47" s="8" t="str">
        <f t="shared" si="12"/>
        <v>Valid</v>
      </c>
      <c r="L47" s="8"/>
    </row>
    <row r="48" spans="1:12" x14ac:dyDescent="0.3">
      <c r="A48" t="str">
        <f t="shared" si="7"/>
        <v>IRL-€20</v>
      </c>
      <c r="B48" s="8">
        <f t="shared" si="8"/>
        <v>12.578462529931823</v>
      </c>
      <c r="C48" s="8">
        <f t="shared" si="8"/>
        <v>585.65857594154534</v>
      </c>
      <c r="D48" s="8">
        <f t="shared" si="8"/>
        <v>4.5717661196876174</v>
      </c>
      <c r="E48" s="8">
        <f t="shared" si="8"/>
        <v>42.977514040463774</v>
      </c>
      <c r="F48" s="8"/>
      <c r="G48" s="8">
        <f t="shared" si="10"/>
        <v>645.78636572378116</v>
      </c>
      <c r="H48" s="8">
        <f t="shared" si="9"/>
        <v>645.78631863162855</v>
      </c>
      <c r="I48" s="8">
        <f t="shared" si="11"/>
        <v>4.7092152613004146E-5</v>
      </c>
      <c r="J48" s="8">
        <f>ROUND('Munka1 (2)'!I48,0)</f>
        <v>0</v>
      </c>
      <c r="K48" s="8" t="str">
        <f t="shared" si="12"/>
        <v>Valid</v>
      </c>
      <c r="L48" s="8"/>
    </row>
  </sheetData>
  <conditionalFormatting sqref="B14:F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EB51-9375-4419-B172-8C263607AAFC}">
  <sheetPr codeName="Munka21"/>
  <dimension ref="A1:O48"/>
  <sheetViews>
    <sheetView zoomScale="115" zoomScaleNormal="115" workbookViewId="0">
      <selection activeCell="G34" sqref="G34"/>
    </sheetView>
  </sheetViews>
  <sheetFormatPr defaultRowHeight="14.4" x14ac:dyDescent="0.3"/>
  <cols>
    <col min="1" max="1" width="8.5546875" bestFit="1" customWidth="1"/>
    <col min="2" max="3" width="13.6640625" bestFit="1" customWidth="1"/>
    <col min="4" max="5" width="14.6640625" bestFit="1" customWidth="1"/>
    <col min="6" max="6" width="19.88671875" bestFit="1" customWidth="1"/>
    <col min="8" max="8" width="13.88671875" bestFit="1" customWidth="1"/>
    <col min="9" max="9" width="16.6640625" bestFit="1" customWidth="1"/>
    <col min="10" max="10" width="10.6640625" bestFit="1" customWidth="1"/>
    <col min="11" max="11" width="10.109375" bestFit="1" customWidth="1"/>
  </cols>
  <sheetData>
    <row r="1" spans="1:15" x14ac:dyDescent="0.3">
      <c r="A1" t="str">
        <f>Alapadatok!A3</f>
        <v>element</v>
      </c>
      <c r="B1" t="str">
        <f>Alapadatok!J3</f>
        <v>Y hiba 1</v>
      </c>
      <c r="C1" t="str">
        <f>Alapadatok!K3</f>
        <v>x hiba 1</v>
      </c>
      <c r="D1" t="str">
        <f>Alapadatok!L3</f>
        <v>y hiba 2</v>
      </c>
      <c r="E1" t="str">
        <f>Alapadatok!M3</f>
        <v>x hiba 2</v>
      </c>
      <c r="F1" s="19" t="s">
        <v>114</v>
      </c>
      <c r="G1" t="s">
        <v>64</v>
      </c>
    </row>
    <row r="2" spans="1:15" x14ac:dyDescent="0.3">
      <c r="A2" t="str">
        <f>Alapadatok!A4</f>
        <v>SVK-€01</v>
      </c>
      <c r="B2" s="8">
        <f>Alapadatok!J4</f>
        <v>27.039968261725996</v>
      </c>
      <c r="C2" s="8">
        <f>Alapadatok!K4</f>
        <v>268.9587988294922</v>
      </c>
      <c r="D2" s="8">
        <f>Alapadatok!L4</f>
        <v>1521</v>
      </c>
      <c r="E2" s="8">
        <f>Alapadatok!M4</f>
        <v>324</v>
      </c>
      <c r="F2" s="14">
        <f>VLOOKUP(A2,Idealitás2!$A$4:$L$12,12,0)</f>
        <v>0.80857901032025126</v>
      </c>
      <c r="G2">
        <v>1000</v>
      </c>
    </row>
    <row r="3" spans="1:15" x14ac:dyDescent="0.3">
      <c r="A3" t="str">
        <f>Alapadatok!A5</f>
        <v>IRL-€01</v>
      </c>
      <c r="B3" s="8">
        <f>Alapadatok!J5</f>
        <v>2043.0397241210851</v>
      </c>
      <c r="C3" s="8">
        <f>Alapadatok!K5</f>
        <v>416.16099609465221</v>
      </c>
      <c r="D3" s="8">
        <f>Alapadatok!L5</f>
        <v>81</v>
      </c>
      <c r="E3" s="8">
        <f>Alapadatok!M5</f>
        <v>1900.9631933606468</v>
      </c>
      <c r="F3" s="14">
        <f>VLOOKUP(A3,Idealitás2!$A$4:$L$12,12,0)</f>
        <v>0.89691223600586867</v>
      </c>
      <c r="G3">
        <v>1000</v>
      </c>
    </row>
    <row r="4" spans="1:15" x14ac:dyDescent="0.3">
      <c r="A4" t="str">
        <f>Alapadatok!A6</f>
        <v>SVK-€02</v>
      </c>
      <c r="B4" s="8">
        <f>Alapadatok!J6</f>
        <v>1267.3604345703052</v>
      </c>
      <c r="C4" s="8">
        <f>Alapadatok!K6</f>
        <v>196</v>
      </c>
      <c r="D4" s="8">
        <f>Alapadatok!L6</f>
        <v>3249</v>
      </c>
      <c r="E4" s="8">
        <f>Alapadatok!M6</f>
        <v>1324.9595556640709</v>
      </c>
      <c r="F4" s="14">
        <f>VLOOKUP(A4,Idealitás2!$A$4:$L$12,12,0)</f>
        <v>0.31714240863456783</v>
      </c>
      <c r="G4">
        <v>1000</v>
      </c>
    </row>
    <row r="5" spans="1:15" x14ac:dyDescent="0.3">
      <c r="A5" t="str">
        <f>Alapadatok!A7</f>
        <v>IRL-€02</v>
      </c>
      <c r="B5" s="8">
        <f>Alapadatok!J7</f>
        <v>84.640224609519834</v>
      </c>
      <c r="C5" s="8">
        <f>Alapadatok!K7</f>
        <v>3271.841396484615</v>
      </c>
      <c r="D5" s="8">
        <f>Alapadatok!L7</f>
        <v>4761</v>
      </c>
      <c r="E5" s="8">
        <f>Alapadatok!M7</f>
        <v>268.95979980474527</v>
      </c>
      <c r="F5" s="14">
        <f>VLOOKUP(A5,Idealitás2!$A$4:$L$12,12,0)</f>
        <v>0.31919530897957271</v>
      </c>
      <c r="G5">
        <v>1000</v>
      </c>
    </row>
    <row r="6" spans="1:15" x14ac:dyDescent="0.3">
      <c r="A6" t="str">
        <f>Alapadatok!A8</f>
        <v>SMR-€20</v>
      </c>
      <c r="B6" s="8">
        <f>Alapadatok!J8</f>
        <v>519.8408349612339</v>
      </c>
      <c r="C6" s="8">
        <f>Alapadatok!K8</f>
        <v>3457.4313867249966</v>
      </c>
      <c r="D6" s="8">
        <f>Alapadatok!L8</f>
        <v>289</v>
      </c>
      <c r="E6" s="8">
        <f>Alapadatok!M8</f>
        <v>10444.842495117498</v>
      </c>
      <c r="F6" s="14">
        <f>VLOOKUP(A6,Idealitás2!$A$4:$L$12,12,0)</f>
        <v>0.53669207768932758</v>
      </c>
      <c r="G6">
        <v>1000</v>
      </c>
    </row>
    <row r="7" spans="1:15" x14ac:dyDescent="0.3">
      <c r="A7" t="str">
        <f>Alapadatok!A9</f>
        <v>SVK-€20</v>
      </c>
      <c r="B7" s="8">
        <f>Alapadatok!J9</f>
        <v>4</v>
      </c>
      <c r="C7" s="8">
        <f>Alapadatok!K9</f>
        <v>196</v>
      </c>
      <c r="D7" s="8">
        <f>Alapadatok!L9</f>
        <v>190.44050537140549</v>
      </c>
      <c r="E7" s="8">
        <f>Alapadatok!M9</f>
        <v>2724.8412744141879</v>
      </c>
      <c r="F7" s="14">
        <f>VLOOKUP(A7,Idealitás2!$A$4:$L$12,12,0)</f>
        <v>0.60197172555343403</v>
      </c>
      <c r="G7">
        <v>1000</v>
      </c>
    </row>
    <row r="8" spans="1:15" x14ac:dyDescent="0.3">
      <c r="A8" t="str">
        <f>Alapadatok!A10</f>
        <v>SMR-€02</v>
      </c>
      <c r="B8" s="8">
        <f>Alapadatok!J10</f>
        <v>686.44063964862823</v>
      </c>
      <c r="C8" s="8">
        <f>Alapadatok!K10</f>
        <v>46.23983398451319</v>
      </c>
      <c r="D8" s="8">
        <f>Alapadatok!L10</f>
        <v>1780.8410302736536</v>
      </c>
      <c r="E8" s="8">
        <f>Alapadatok!M10</f>
        <v>2116</v>
      </c>
      <c r="F8" s="14">
        <f>VLOOKUP(A8,Idealitás2!$A$4:$L$12,12,0)</f>
        <v>1.2803668703590823</v>
      </c>
      <c r="G8">
        <v>1000</v>
      </c>
    </row>
    <row r="9" spans="1:15" x14ac:dyDescent="0.3">
      <c r="A9" t="str">
        <f>Alapadatok!A11</f>
        <v>SMR-€01</v>
      </c>
      <c r="B9" s="8">
        <f>Alapadatok!J11</f>
        <v>3113.638637695487</v>
      </c>
      <c r="C9" s="8">
        <f>Alapadatok!K11</f>
        <v>484</v>
      </c>
      <c r="D9" s="8">
        <f>Alapadatok!L11</f>
        <v>25536.036098633034</v>
      </c>
      <c r="E9" s="8">
        <f>Alapadatok!M11</f>
        <v>1764</v>
      </c>
      <c r="F9" s="14">
        <f>VLOOKUP(A9,Idealitás2!$A$4:$L$12,12,0)</f>
        <v>0.56922089163566325</v>
      </c>
      <c r="G9">
        <v>1000</v>
      </c>
    </row>
    <row r="10" spans="1:15" x14ac:dyDescent="0.3">
      <c r="A10" t="str">
        <f>Alapadatok!A12</f>
        <v>IRL-€20</v>
      </c>
      <c r="B10" s="8">
        <f>Alapadatok!J12</f>
        <v>9</v>
      </c>
      <c r="C10" s="8">
        <f>Alapadatok!K12</f>
        <v>1.4398828148961906</v>
      </c>
      <c r="D10" s="8">
        <f>Alapadatok!L12</f>
        <v>2894.4419702150872</v>
      </c>
      <c r="E10" s="8">
        <f>Alapadatok!M12</f>
        <v>2401</v>
      </c>
      <c r="F10" s="14">
        <f>VLOOKUP(A10,Idealitás2!$A$4:$L$12,12,0)</f>
        <v>0.65587303853148016</v>
      </c>
      <c r="G10">
        <v>1000</v>
      </c>
    </row>
    <row r="13" spans="1:15" x14ac:dyDescent="0.3">
      <c r="A13" t="str">
        <f t="shared" ref="A13:G22" si="0">A1</f>
        <v>element</v>
      </c>
      <c r="B13" t="str">
        <f t="shared" si="0"/>
        <v>Y hiba 1</v>
      </c>
      <c r="C13" t="str">
        <f t="shared" si="0"/>
        <v>x hiba 1</v>
      </c>
      <c r="D13" t="str">
        <f t="shared" si="0"/>
        <v>y hiba 2</v>
      </c>
      <c r="E13" t="str">
        <f t="shared" si="0"/>
        <v>x hiba 2</v>
      </c>
      <c r="F13" t="str">
        <f t="shared" si="0"/>
        <v>Sebesség 2</v>
      </c>
      <c r="G13" t="str">
        <f t="shared" si="0"/>
        <v>Y0</v>
      </c>
      <c r="H13" t="s">
        <v>65</v>
      </c>
    </row>
    <row r="14" spans="1:15" x14ac:dyDescent="0.3">
      <c r="A14" t="str">
        <f t="shared" si="0"/>
        <v>SVK-€01</v>
      </c>
      <c r="B14">
        <f t="shared" ref="B14:E22" si="1">RANK(B2,B$2:B$10,1)</f>
        <v>3</v>
      </c>
      <c r="C14">
        <f t="shared" si="1"/>
        <v>5</v>
      </c>
      <c r="D14">
        <f t="shared" si="1"/>
        <v>4</v>
      </c>
      <c r="E14">
        <f t="shared" si="1"/>
        <v>2</v>
      </c>
      <c r="F14">
        <f>RANK(F2,F$2:F$10,0)</f>
        <v>3</v>
      </c>
      <c r="G14">
        <f t="shared" si="0"/>
        <v>1000</v>
      </c>
      <c r="H14">
        <f>SUM(B14:F14)</f>
        <v>17</v>
      </c>
    </row>
    <row r="15" spans="1:15" x14ac:dyDescent="0.3">
      <c r="A15" t="str">
        <f t="shared" si="0"/>
        <v>IRL-€01</v>
      </c>
      <c r="B15">
        <f t="shared" si="1"/>
        <v>8</v>
      </c>
      <c r="C15">
        <f t="shared" si="1"/>
        <v>6</v>
      </c>
      <c r="D15">
        <f t="shared" si="1"/>
        <v>1</v>
      </c>
      <c r="E15">
        <f t="shared" si="1"/>
        <v>5</v>
      </c>
      <c r="F15">
        <f t="shared" ref="F15:F22" si="2">RANK(F3,F$2:F$10,0)</f>
        <v>2</v>
      </c>
      <c r="G15">
        <f t="shared" si="0"/>
        <v>1000</v>
      </c>
      <c r="H15">
        <f t="shared" ref="H15:H22" si="3">SUM(B15:F15)</f>
        <v>22</v>
      </c>
    </row>
    <row r="16" spans="1:15" x14ac:dyDescent="0.3">
      <c r="A16" t="str">
        <f t="shared" si="0"/>
        <v>SVK-€02</v>
      </c>
      <c r="B16">
        <f t="shared" si="1"/>
        <v>7</v>
      </c>
      <c r="C16">
        <f t="shared" si="1"/>
        <v>3</v>
      </c>
      <c r="D16">
        <f t="shared" si="1"/>
        <v>7</v>
      </c>
      <c r="E16">
        <f t="shared" si="1"/>
        <v>3</v>
      </c>
      <c r="F16">
        <f t="shared" si="2"/>
        <v>9</v>
      </c>
      <c r="G16">
        <f t="shared" si="0"/>
        <v>1000</v>
      </c>
      <c r="H16">
        <f t="shared" si="3"/>
        <v>29</v>
      </c>
      <c r="J16">
        <f>B16</f>
        <v>7</v>
      </c>
      <c r="K16">
        <f t="shared" ref="K16:O17" si="4">C16</f>
        <v>3</v>
      </c>
      <c r="L16">
        <f t="shared" si="4"/>
        <v>7</v>
      </c>
      <c r="M16">
        <f t="shared" si="4"/>
        <v>3</v>
      </c>
      <c r="N16">
        <f t="shared" si="4"/>
        <v>9</v>
      </c>
      <c r="O16">
        <f t="shared" si="4"/>
        <v>1000</v>
      </c>
    </row>
    <row r="17" spans="1:15" x14ac:dyDescent="0.3">
      <c r="A17" t="str">
        <f t="shared" si="0"/>
        <v>IRL-€02</v>
      </c>
      <c r="B17">
        <f t="shared" si="1"/>
        <v>4</v>
      </c>
      <c r="C17">
        <f t="shared" si="1"/>
        <v>8</v>
      </c>
      <c r="D17">
        <f t="shared" si="1"/>
        <v>8</v>
      </c>
      <c r="E17">
        <f t="shared" si="1"/>
        <v>1</v>
      </c>
      <c r="F17">
        <f t="shared" si="2"/>
        <v>8</v>
      </c>
      <c r="G17">
        <f t="shared" si="0"/>
        <v>1000</v>
      </c>
      <c r="H17">
        <f t="shared" si="3"/>
        <v>29</v>
      </c>
      <c r="J17">
        <f>B17</f>
        <v>4</v>
      </c>
      <c r="K17">
        <f t="shared" si="4"/>
        <v>8</v>
      </c>
      <c r="L17">
        <f t="shared" si="4"/>
        <v>8</v>
      </c>
      <c r="M17">
        <f t="shared" si="4"/>
        <v>1</v>
      </c>
      <c r="N17">
        <f t="shared" si="4"/>
        <v>8</v>
      </c>
      <c r="O17">
        <f t="shared" si="4"/>
        <v>1000</v>
      </c>
    </row>
    <row r="18" spans="1:15" x14ac:dyDescent="0.3">
      <c r="A18" t="str">
        <f t="shared" si="0"/>
        <v>SMR-€20</v>
      </c>
      <c r="B18">
        <f t="shared" si="1"/>
        <v>5</v>
      </c>
      <c r="C18">
        <f t="shared" si="1"/>
        <v>9</v>
      </c>
      <c r="D18">
        <f t="shared" si="1"/>
        <v>3</v>
      </c>
      <c r="E18">
        <f t="shared" si="1"/>
        <v>9</v>
      </c>
      <c r="F18">
        <f t="shared" si="2"/>
        <v>7</v>
      </c>
      <c r="G18">
        <f t="shared" si="0"/>
        <v>1000</v>
      </c>
      <c r="H18">
        <f t="shared" si="3"/>
        <v>33</v>
      </c>
    </row>
    <row r="19" spans="1:15" x14ac:dyDescent="0.3">
      <c r="A19" t="str">
        <f t="shared" si="0"/>
        <v>SVK-€20</v>
      </c>
      <c r="B19">
        <f t="shared" si="1"/>
        <v>1</v>
      </c>
      <c r="C19">
        <f t="shared" si="1"/>
        <v>3</v>
      </c>
      <c r="D19">
        <f t="shared" si="1"/>
        <v>2</v>
      </c>
      <c r="E19">
        <f t="shared" si="1"/>
        <v>8</v>
      </c>
      <c r="F19">
        <f t="shared" si="2"/>
        <v>5</v>
      </c>
      <c r="G19">
        <f t="shared" si="0"/>
        <v>1000</v>
      </c>
      <c r="H19">
        <f t="shared" si="3"/>
        <v>19</v>
      </c>
    </row>
    <row r="20" spans="1:15" x14ac:dyDescent="0.3">
      <c r="A20" t="str">
        <f t="shared" si="0"/>
        <v>SMR-€02</v>
      </c>
      <c r="B20">
        <f t="shared" si="1"/>
        <v>6</v>
      </c>
      <c r="C20">
        <f t="shared" si="1"/>
        <v>2</v>
      </c>
      <c r="D20">
        <f t="shared" si="1"/>
        <v>5</v>
      </c>
      <c r="E20">
        <f t="shared" si="1"/>
        <v>6</v>
      </c>
      <c r="F20">
        <f t="shared" si="2"/>
        <v>1</v>
      </c>
      <c r="G20">
        <f t="shared" si="0"/>
        <v>1000</v>
      </c>
      <c r="H20">
        <f t="shared" si="3"/>
        <v>20</v>
      </c>
      <c r="J20">
        <f t="shared" ref="J20:O22" si="5">B20</f>
        <v>6</v>
      </c>
      <c r="K20">
        <f t="shared" si="5"/>
        <v>2</v>
      </c>
      <c r="L20">
        <f t="shared" si="5"/>
        <v>5</v>
      </c>
      <c r="M20">
        <f t="shared" si="5"/>
        <v>6</v>
      </c>
      <c r="N20">
        <f t="shared" si="5"/>
        <v>1</v>
      </c>
      <c r="O20">
        <f t="shared" si="5"/>
        <v>1000</v>
      </c>
    </row>
    <row r="21" spans="1:15" x14ac:dyDescent="0.3">
      <c r="A21" t="str">
        <f t="shared" si="0"/>
        <v>SMR-€01</v>
      </c>
      <c r="B21">
        <f t="shared" si="1"/>
        <v>9</v>
      </c>
      <c r="C21">
        <f t="shared" si="1"/>
        <v>7</v>
      </c>
      <c r="D21">
        <f t="shared" si="1"/>
        <v>9</v>
      </c>
      <c r="E21">
        <f t="shared" si="1"/>
        <v>4</v>
      </c>
      <c r="F21">
        <f t="shared" si="2"/>
        <v>6</v>
      </c>
      <c r="G21">
        <f t="shared" si="0"/>
        <v>1000</v>
      </c>
      <c r="H21">
        <f t="shared" si="3"/>
        <v>35</v>
      </c>
    </row>
    <row r="22" spans="1:15" x14ac:dyDescent="0.3">
      <c r="A22" t="str">
        <f t="shared" si="0"/>
        <v>IRL-€20</v>
      </c>
      <c r="B22">
        <f t="shared" si="1"/>
        <v>2</v>
      </c>
      <c r="C22">
        <f t="shared" si="1"/>
        <v>1</v>
      </c>
      <c r="D22">
        <f t="shared" si="1"/>
        <v>6</v>
      </c>
      <c r="E22">
        <f t="shared" si="1"/>
        <v>7</v>
      </c>
      <c r="F22">
        <f t="shared" si="2"/>
        <v>4</v>
      </c>
      <c r="G22">
        <f t="shared" si="0"/>
        <v>1000</v>
      </c>
      <c r="H22">
        <f t="shared" si="3"/>
        <v>20</v>
      </c>
      <c r="J22">
        <f t="shared" si="5"/>
        <v>2</v>
      </c>
      <c r="K22">
        <f t="shared" si="5"/>
        <v>1</v>
      </c>
      <c r="L22">
        <f t="shared" si="5"/>
        <v>6</v>
      </c>
      <c r="M22">
        <f t="shared" si="5"/>
        <v>7</v>
      </c>
      <c r="N22">
        <f t="shared" si="5"/>
        <v>4</v>
      </c>
      <c r="O22">
        <f t="shared" si="5"/>
        <v>1000</v>
      </c>
    </row>
    <row r="26" spans="1:15" x14ac:dyDescent="0.3">
      <c r="A26" t="s">
        <v>61</v>
      </c>
      <c r="B26" t="str">
        <f>B1</f>
        <v>Y hiba 1</v>
      </c>
      <c r="C26" t="str">
        <f>C1</f>
        <v>x hiba 1</v>
      </c>
      <c r="D26" t="str">
        <f>D1</f>
        <v>y hiba 2</v>
      </c>
      <c r="E26" t="str">
        <f>E1</f>
        <v>x hiba 2</v>
      </c>
      <c r="F26" t="str">
        <f>F1</f>
        <v>Sebesség 2</v>
      </c>
    </row>
    <row r="27" spans="1:15" x14ac:dyDescent="0.3">
      <c r="A27">
        <v>1</v>
      </c>
      <c r="B27" s="12">
        <v>37.910942531111381</v>
      </c>
      <c r="C27" s="12">
        <v>580.46579112954134</v>
      </c>
      <c r="D27" s="12">
        <v>491.64303600916247</v>
      </c>
      <c r="E27" s="12">
        <v>279.67557773742413</v>
      </c>
      <c r="F27" s="12">
        <v>8.0000000100000008</v>
      </c>
      <c r="G27" s="8"/>
      <c r="H27" s="8">
        <f t="shared" ref="H27:L34" si="6">B27-B28</f>
        <v>1.0000000001029576</v>
      </c>
      <c r="I27" s="8">
        <f t="shared" si="6"/>
        <v>0.99999999990893684</v>
      </c>
      <c r="J27" s="8">
        <f t="shared" si="6"/>
        <v>18.749807637939853</v>
      </c>
      <c r="K27" s="8">
        <f t="shared" si="6"/>
        <v>1.0000000001053877</v>
      </c>
      <c r="L27" s="8">
        <f t="shared" si="6"/>
        <v>1</v>
      </c>
    </row>
    <row r="28" spans="1:15" x14ac:dyDescent="0.3">
      <c r="A28">
        <v>2</v>
      </c>
      <c r="B28" s="12">
        <v>36.910942531008423</v>
      </c>
      <c r="C28" s="12">
        <v>579.46579112963241</v>
      </c>
      <c r="D28" s="12">
        <v>472.89322837122262</v>
      </c>
      <c r="E28" s="12">
        <v>278.67557773731875</v>
      </c>
      <c r="F28" s="12">
        <v>7.0000000100000008</v>
      </c>
      <c r="G28" s="8"/>
      <c r="H28" s="8">
        <f t="shared" si="6"/>
        <v>1.0000000001086065</v>
      </c>
      <c r="I28" s="8">
        <f t="shared" si="6"/>
        <v>477.7836242333284</v>
      </c>
      <c r="J28" s="8">
        <f t="shared" si="6"/>
        <v>0.99999999999806732</v>
      </c>
      <c r="K28" s="8">
        <f t="shared" si="6"/>
        <v>1.0000000001062403</v>
      </c>
      <c r="L28" s="8">
        <f t="shared" si="6"/>
        <v>1</v>
      </c>
    </row>
    <row r="29" spans="1:15" x14ac:dyDescent="0.3">
      <c r="A29">
        <v>3</v>
      </c>
      <c r="B29" s="12">
        <v>35.910942530899817</v>
      </c>
      <c r="C29" s="12">
        <v>101.68216689630404</v>
      </c>
      <c r="D29" s="12">
        <v>471.89322837122455</v>
      </c>
      <c r="E29" s="12">
        <v>277.67557773721251</v>
      </c>
      <c r="F29" s="12">
        <v>6.0000000100000008</v>
      </c>
      <c r="G29" s="8"/>
      <c r="H29" s="8">
        <f t="shared" si="6"/>
        <v>1.000000000114774</v>
      </c>
      <c r="I29" s="8">
        <f t="shared" si="6"/>
        <v>1.0000000001272724</v>
      </c>
      <c r="J29" s="8">
        <f t="shared" si="6"/>
        <v>77.581274112110975</v>
      </c>
      <c r="K29" s="8">
        <f t="shared" si="6"/>
        <v>1.000000000107093</v>
      </c>
      <c r="L29" s="8">
        <f t="shared" si="6"/>
        <v>1</v>
      </c>
    </row>
    <row r="30" spans="1:15" x14ac:dyDescent="0.3">
      <c r="A30">
        <v>4</v>
      </c>
      <c r="B30" s="12">
        <v>34.910942530785043</v>
      </c>
      <c r="C30" s="12">
        <v>100.68216689617677</v>
      </c>
      <c r="D30" s="12">
        <v>394.31195425911358</v>
      </c>
      <c r="E30" s="12">
        <v>276.67557773710541</v>
      </c>
      <c r="F30" s="12">
        <v>5.0000000100000008</v>
      </c>
      <c r="G30" s="8"/>
      <c r="H30" s="8">
        <f t="shared" si="6"/>
        <v>1.000000000121517</v>
      </c>
      <c r="I30" s="8">
        <f t="shared" si="6"/>
        <v>1.0000000001299725</v>
      </c>
      <c r="J30" s="8">
        <f t="shared" si="6"/>
        <v>0.99999999999675993</v>
      </c>
      <c r="K30" s="8">
        <f t="shared" si="6"/>
        <v>1.0000000001077183</v>
      </c>
      <c r="L30" s="8">
        <f t="shared" si="6"/>
        <v>1</v>
      </c>
    </row>
    <row r="31" spans="1:15" x14ac:dyDescent="0.3">
      <c r="A31">
        <v>5</v>
      </c>
      <c r="B31" s="12">
        <v>33.910942530663526</v>
      </c>
      <c r="C31" s="12">
        <v>99.682166896046795</v>
      </c>
      <c r="D31" s="12">
        <v>393.31195425911682</v>
      </c>
      <c r="E31" s="12">
        <v>275.6755777369977</v>
      </c>
      <c r="F31" s="12">
        <v>4.0000000100000008</v>
      </c>
      <c r="G31" s="8"/>
      <c r="H31" s="8">
        <f t="shared" si="6"/>
        <v>1.0000000001287503</v>
      </c>
      <c r="I31" s="8">
        <f t="shared" si="6"/>
        <v>1.0000000001325446</v>
      </c>
      <c r="J31" s="8">
        <f t="shared" si="6"/>
        <v>366.50060410678242</v>
      </c>
      <c r="K31" s="8">
        <f t="shared" si="6"/>
        <v>1.0000000001084004</v>
      </c>
      <c r="L31" s="8">
        <f t="shared" si="6"/>
        <v>1</v>
      </c>
    </row>
    <row r="32" spans="1:15" x14ac:dyDescent="0.3">
      <c r="A32">
        <v>6</v>
      </c>
      <c r="B32" s="12">
        <v>32.910942530534776</v>
      </c>
      <c r="C32" s="12">
        <v>98.68216689591425</v>
      </c>
      <c r="D32" s="12">
        <v>26.811350152334395</v>
      </c>
      <c r="E32" s="12">
        <v>274.6755777368893</v>
      </c>
      <c r="F32" s="12">
        <v>3.0000000100000008</v>
      </c>
      <c r="G32" s="8"/>
      <c r="H32" s="8">
        <f t="shared" si="6"/>
        <v>1.0000000001368115</v>
      </c>
      <c r="I32" s="8">
        <f t="shared" si="6"/>
        <v>1.0000000001352589</v>
      </c>
      <c r="J32" s="8">
        <f t="shared" si="6"/>
        <v>1.0000000002857021</v>
      </c>
      <c r="K32" s="8">
        <f t="shared" si="6"/>
        <v>262.9891893578519</v>
      </c>
      <c r="L32" s="8">
        <f t="shared" si="6"/>
        <v>0.99999999999999956</v>
      </c>
    </row>
    <row r="33" spans="1:12" x14ac:dyDescent="0.3">
      <c r="A33">
        <v>7</v>
      </c>
      <c r="B33" s="12">
        <v>31.910942530397964</v>
      </c>
      <c r="C33" s="12">
        <v>97.682166895778991</v>
      </c>
      <c r="D33" s="12">
        <v>25.811350152048693</v>
      </c>
      <c r="E33" s="12">
        <v>11.686388379037405</v>
      </c>
      <c r="F33" s="12">
        <v>2.0000000100000013</v>
      </c>
      <c r="G33" s="8"/>
      <c r="H33" s="8">
        <f t="shared" si="6"/>
        <v>1.0000000001454374</v>
      </c>
      <c r="I33" s="8">
        <f t="shared" si="6"/>
        <v>96.682166895778991</v>
      </c>
      <c r="J33" s="8">
        <f t="shared" si="6"/>
        <v>1.0000000003085567</v>
      </c>
      <c r="K33" s="8">
        <f t="shared" si="6"/>
        <v>1.0000000000596341</v>
      </c>
      <c r="L33" s="8">
        <f t="shared" si="6"/>
        <v>1.0000000000000002</v>
      </c>
    </row>
    <row r="34" spans="1:12" x14ac:dyDescent="0.3">
      <c r="A34">
        <v>8</v>
      </c>
      <c r="B34" s="12">
        <v>30.910942530252527</v>
      </c>
      <c r="C34" s="12">
        <v>0.99999999999999833</v>
      </c>
      <c r="D34" s="12">
        <v>24.811350151740136</v>
      </c>
      <c r="E34" s="12">
        <v>10.686388378977771</v>
      </c>
      <c r="F34" s="12">
        <v>1.000000010000001</v>
      </c>
      <c r="G34" s="8"/>
      <c r="H34" s="8">
        <f t="shared" si="6"/>
        <v>1.0000000001551577</v>
      </c>
      <c r="I34" s="8">
        <f t="shared" si="6"/>
        <v>0.99999999999999833</v>
      </c>
      <c r="J34" s="8">
        <f t="shared" si="6"/>
        <v>1.0000000003342073</v>
      </c>
      <c r="K34" s="8">
        <f t="shared" si="6"/>
        <v>1.0000000000720082</v>
      </c>
      <c r="L34" s="8">
        <f t="shared" si="6"/>
        <v>1.000000010000001</v>
      </c>
    </row>
    <row r="35" spans="1:12" x14ac:dyDescent="0.3">
      <c r="A35">
        <v>9</v>
      </c>
      <c r="B35" s="12">
        <v>29.910942530097369</v>
      </c>
      <c r="C35" s="12">
        <v>0</v>
      </c>
      <c r="D35" s="12">
        <v>23.811350151405929</v>
      </c>
      <c r="E35" s="12">
        <v>9.6863883789057628</v>
      </c>
      <c r="F35" s="12">
        <v>0</v>
      </c>
      <c r="G35" s="8"/>
      <c r="H35" s="8"/>
      <c r="I35" s="8"/>
      <c r="J35" s="8"/>
      <c r="K35" s="8"/>
      <c r="L35" s="8"/>
    </row>
    <row r="36" spans="1:12" x14ac:dyDescent="0.3">
      <c r="B36" s="8">
        <v>2</v>
      </c>
      <c r="C36" s="8">
        <v>3</v>
      </c>
      <c r="D36" s="8">
        <v>4</v>
      </c>
      <c r="E36" s="8">
        <v>5</v>
      </c>
      <c r="F36" s="8">
        <v>6</v>
      </c>
      <c r="G36" s="8"/>
      <c r="H36" s="20" t="s">
        <v>118</v>
      </c>
      <c r="I36" s="8"/>
      <c r="J36" s="8"/>
      <c r="K36" s="8"/>
      <c r="L36" s="8"/>
    </row>
    <row r="37" spans="1:12" x14ac:dyDescent="0.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3">
      <c r="B38" s="8"/>
      <c r="C38" s="8"/>
      <c r="D38" s="8"/>
      <c r="E38" s="8"/>
      <c r="F38" s="8"/>
      <c r="G38" s="8"/>
      <c r="H38" s="8"/>
      <c r="I38" s="8">
        <f>SUMSQ(I40:I48)</f>
        <v>35654.310965946053</v>
      </c>
      <c r="J38" s="8"/>
      <c r="K38" s="8"/>
      <c r="L38" s="8"/>
    </row>
    <row r="39" spans="1:12" x14ac:dyDescent="0.3">
      <c r="A39" t="str">
        <f t="shared" ref="A39:E48" si="7">A1</f>
        <v>element</v>
      </c>
      <c r="B39" s="8" t="str">
        <f t="shared" si="7"/>
        <v>Y hiba 1</v>
      </c>
      <c r="C39" s="8" t="str">
        <f t="shared" si="7"/>
        <v>x hiba 1</v>
      </c>
      <c r="D39" s="8" t="str">
        <f t="shared" si="7"/>
        <v>y hiba 2</v>
      </c>
      <c r="E39" s="8" t="str">
        <f t="shared" si="7"/>
        <v>x hiba 2</v>
      </c>
      <c r="F39" s="8"/>
      <c r="G39" s="8" t="str">
        <f>F1</f>
        <v>Sebesség 2</v>
      </c>
      <c r="H39" s="8" t="s">
        <v>62</v>
      </c>
      <c r="I39" s="8" t="s">
        <v>63</v>
      </c>
      <c r="J39" s="8" t="s">
        <v>66</v>
      </c>
      <c r="K39" s="8" t="s">
        <v>67</v>
      </c>
      <c r="L39" s="8"/>
    </row>
    <row r="40" spans="1:12" x14ac:dyDescent="0.3">
      <c r="A40" t="str">
        <f t="shared" si="7"/>
        <v>SVK-€01</v>
      </c>
      <c r="B40" s="8">
        <f t="shared" ref="B40:E48" si="8">VLOOKUP(B14,$A$27:$F$35,B$36,0)</f>
        <v>35.910942530899817</v>
      </c>
      <c r="C40" s="8">
        <f t="shared" si="8"/>
        <v>99.682166896046795</v>
      </c>
      <c r="D40" s="8">
        <f t="shared" si="8"/>
        <v>394.31195425911358</v>
      </c>
      <c r="E40" s="8">
        <f t="shared" si="8"/>
        <v>278.67557773731875</v>
      </c>
      <c r="F40" s="8"/>
      <c r="G40" s="8">
        <f>F2*1000</f>
        <v>808.5790103202512</v>
      </c>
      <c r="H40" s="8">
        <f t="shared" ref="H40:H48" si="9">SUM(B40:F40)</f>
        <v>808.58064142337889</v>
      </c>
      <c r="I40" s="8">
        <f>G40-H40</f>
        <v>-1.6311031276927679E-3</v>
      </c>
      <c r="J40" s="8">
        <f>ROUND('Munka1 (2)'!I40,0)</f>
        <v>0</v>
      </c>
      <c r="K40" s="8" t="str">
        <f>IF(I40*J40&lt;=0,"Valid","Invalid")</f>
        <v>Valid</v>
      </c>
      <c r="L40" s="8"/>
    </row>
    <row r="41" spans="1:12" x14ac:dyDescent="0.3">
      <c r="A41" t="str">
        <f t="shared" si="7"/>
        <v>IRL-€01</v>
      </c>
      <c r="B41" s="8">
        <f t="shared" si="8"/>
        <v>30.910942530252527</v>
      </c>
      <c r="C41" s="8">
        <f t="shared" si="8"/>
        <v>98.68216689591425</v>
      </c>
      <c r="D41" s="8">
        <f t="shared" si="8"/>
        <v>491.64303600916247</v>
      </c>
      <c r="E41" s="8">
        <f t="shared" si="8"/>
        <v>275.6755777369977</v>
      </c>
      <c r="F41" s="8"/>
      <c r="G41" s="8">
        <f t="shared" ref="G41:G48" si="10">F3*1000</f>
        <v>896.91223600586864</v>
      </c>
      <c r="H41" s="8">
        <f t="shared" si="9"/>
        <v>896.9117231723269</v>
      </c>
      <c r="I41" s="8">
        <f t="shared" ref="I41:I48" si="11">G41-H41</f>
        <v>5.1283354173392581E-4</v>
      </c>
      <c r="J41" s="8">
        <f>ROUND('Munka1 (2)'!I41,0)</f>
        <v>0</v>
      </c>
      <c r="K41" s="8" t="str">
        <f t="shared" ref="K41:K48" si="12">IF(I41*J41&lt;=0,"Valid","Invalid")</f>
        <v>Valid</v>
      </c>
      <c r="L41" s="8"/>
    </row>
    <row r="42" spans="1:12" x14ac:dyDescent="0.3">
      <c r="A42" t="str">
        <f t="shared" si="7"/>
        <v>SVK-€02</v>
      </c>
      <c r="B42" s="8">
        <f t="shared" si="8"/>
        <v>31.910942530397964</v>
      </c>
      <c r="C42" s="8">
        <f t="shared" si="8"/>
        <v>101.68216689630404</v>
      </c>
      <c r="D42" s="8">
        <f t="shared" si="8"/>
        <v>25.811350152048693</v>
      </c>
      <c r="E42" s="8">
        <f t="shared" si="8"/>
        <v>277.67557773721251</v>
      </c>
      <c r="F42" s="8"/>
      <c r="G42" s="8">
        <f t="shared" si="10"/>
        <v>317.14240863456786</v>
      </c>
      <c r="H42" s="8">
        <f t="shared" si="9"/>
        <v>437.08003731596318</v>
      </c>
      <c r="I42" s="8">
        <f t="shared" si="11"/>
        <v>-119.93762868139532</v>
      </c>
      <c r="J42" s="8">
        <f>ROUND('Munka1 (2)'!I42,0)</f>
        <v>0</v>
      </c>
      <c r="K42" s="8" t="str">
        <f t="shared" si="12"/>
        <v>Valid</v>
      </c>
      <c r="L42" s="8"/>
    </row>
    <row r="43" spans="1:12" x14ac:dyDescent="0.3">
      <c r="A43" t="str">
        <f t="shared" si="7"/>
        <v>IRL-€02</v>
      </c>
      <c r="B43" s="8">
        <f t="shared" si="8"/>
        <v>34.910942530785043</v>
      </c>
      <c r="C43" s="8">
        <f t="shared" si="8"/>
        <v>0.99999999999999833</v>
      </c>
      <c r="D43" s="8">
        <f t="shared" si="8"/>
        <v>24.811350151740136</v>
      </c>
      <c r="E43" s="8">
        <f t="shared" si="8"/>
        <v>279.67557773742413</v>
      </c>
      <c r="F43" s="8"/>
      <c r="G43" s="8">
        <f t="shared" si="10"/>
        <v>319.1953089795727</v>
      </c>
      <c r="H43" s="8">
        <f t="shared" si="9"/>
        <v>340.3978704199493</v>
      </c>
      <c r="I43" s="8">
        <f t="shared" si="11"/>
        <v>-21.202561440376599</v>
      </c>
      <c r="J43" s="8">
        <f>ROUND('Munka1 (2)'!I43,0)</f>
        <v>0</v>
      </c>
      <c r="K43" s="8" t="str">
        <f t="shared" si="12"/>
        <v>Valid</v>
      </c>
      <c r="L43" s="8"/>
    </row>
    <row r="44" spans="1:12" x14ac:dyDescent="0.3">
      <c r="A44" t="str">
        <f t="shared" si="7"/>
        <v>SMR-€20</v>
      </c>
      <c r="B44" s="8">
        <f t="shared" si="8"/>
        <v>33.910942530663526</v>
      </c>
      <c r="C44" s="8">
        <f t="shared" si="8"/>
        <v>0</v>
      </c>
      <c r="D44" s="8">
        <f t="shared" si="8"/>
        <v>471.89322837122455</v>
      </c>
      <c r="E44" s="8">
        <f t="shared" si="8"/>
        <v>9.6863883789057628</v>
      </c>
      <c r="F44" s="8"/>
      <c r="G44" s="8">
        <f t="shared" si="10"/>
        <v>536.69207768932756</v>
      </c>
      <c r="H44" s="8">
        <f t="shared" si="9"/>
        <v>515.49055928079383</v>
      </c>
      <c r="I44" s="8">
        <f t="shared" si="11"/>
        <v>21.20151840853373</v>
      </c>
      <c r="J44" s="8">
        <f>ROUND('Munka1 (2)'!I44,0)</f>
        <v>0</v>
      </c>
      <c r="K44" s="8" t="str">
        <f t="shared" si="12"/>
        <v>Valid</v>
      </c>
      <c r="L44" s="8"/>
    </row>
    <row r="45" spans="1:12" x14ac:dyDescent="0.3">
      <c r="A45" t="str">
        <f t="shared" si="7"/>
        <v>SVK-€20</v>
      </c>
      <c r="B45" s="8">
        <f t="shared" si="8"/>
        <v>37.910942531111381</v>
      </c>
      <c r="C45" s="8">
        <f t="shared" si="8"/>
        <v>101.68216689630404</v>
      </c>
      <c r="D45" s="8">
        <f t="shared" si="8"/>
        <v>472.89322837122262</v>
      </c>
      <c r="E45" s="8">
        <f t="shared" si="8"/>
        <v>10.686388378977771</v>
      </c>
      <c r="F45" s="8"/>
      <c r="G45" s="8">
        <f t="shared" si="10"/>
        <v>601.971725553434</v>
      </c>
      <c r="H45" s="8">
        <f t="shared" si="9"/>
        <v>623.1727261776158</v>
      </c>
      <c r="I45" s="8">
        <f t="shared" si="11"/>
        <v>-21.201000624181802</v>
      </c>
      <c r="J45" s="8">
        <f>ROUND('Munka1 (2)'!I45,0)</f>
        <v>0</v>
      </c>
      <c r="K45" s="8" t="str">
        <f t="shared" si="12"/>
        <v>Valid</v>
      </c>
      <c r="L45" s="8"/>
    </row>
    <row r="46" spans="1:12" x14ac:dyDescent="0.3">
      <c r="A46" t="str">
        <f t="shared" si="7"/>
        <v>SMR-€02</v>
      </c>
      <c r="B46" s="8">
        <f t="shared" si="8"/>
        <v>32.910942530534776</v>
      </c>
      <c r="C46" s="8">
        <f t="shared" si="8"/>
        <v>579.46579112963241</v>
      </c>
      <c r="D46" s="8">
        <f t="shared" si="8"/>
        <v>393.31195425911682</v>
      </c>
      <c r="E46" s="8">
        <f t="shared" si="8"/>
        <v>274.6755777368893</v>
      </c>
      <c r="F46" s="8"/>
      <c r="G46" s="8">
        <f t="shared" si="10"/>
        <v>1280.3668703590822</v>
      </c>
      <c r="H46" s="8">
        <f t="shared" si="9"/>
        <v>1280.3642656561733</v>
      </c>
      <c r="I46" s="8">
        <f t="shared" si="11"/>
        <v>2.6047029089113494E-3</v>
      </c>
      <c r="J46" s="8">
        <f>ROUND('Munka1 (2)'!I46,0)</f>
        <v>0</v>
      </c>
      <c r="K46" s="8" t="str">
        <f t="shared" si="12"/>
        <v>Valid</v>
      </c>
      <c r="L46" s="8"/>
    </row>
    <row r="47" spans="1:12" x14ac:dyDescent="0.3">
      <c r="A47" t="str">
        <f t="shared" si="7"/>
        <v>SMR-€01</v>
      </c>
      <c r="B47" s="8">
        <f t="shared" si="8"/>
        <v>29.910942530097369</v>
      </c>
      <c r="C47" s="8">
        <f t="shared" si="8"/>
        <v>97.682166895778991</v>
      </c>
      <c r="D47" s="8">
        <f t="shared" si="8"/>
        <v>23.811350151405929</v>
      </c>
      <c r="E47" s="8">
        <f t="shared" si="8"/>
        <v>276.67557773710541</v>
      </c>
      <c r="F47" s="8"/>
      <c r="G47" s="8">
        <f t="shared" si="10"/>
        <v>569.22089163566329</v>
      </c>
      <c r="H47" s="8">
        <f t="shared" si="9"/>
        <v>428.08003731438771</v>
      </c>
      <c r="I47" s="8">
        <f t="shared" si="11"/>
        <v>141.14085432127558</v>
      </c>
      <c r="J47" s="8">
        <f>ROUND('Munka1 (2)'!I47,0)</f>
        <v>0</v>
      </c>
      <c r="K47" s="8" t="str">
        <f t="shared" si="12"/>
        <v>Valid</v>
      </c>
      <c r="L47" s="8"/>
    </row>
    <row r="48" spans="1:12" x14ac:dyDescent="0.3">
      <c r="A48" t="str">
        <f t="shared" si="7"/>
        <v>IRL-€20</v>
      </c>
      <c r="B48" s="8">
        <f t="shared" si="8"/>
        <v>36.910942531008423</v>
      </c>
      <c r="C48" s="8">
        <f t="shared" si="8"/>
        <v>580.46579112954134</v>
      </c>
      <c r="D48" s="8">
        <f t="shared" si="8"/>
        <v>26.811350152334395</v>
      </c>
      <c r="E48" s="8">
        <f t="shared" si="8"/>
        <v>11.686388379037405</v>
      </c>
      <c r="F48" s="8"/>
      <c r="G48" s="8">
        <f t="shared" si="10"/>
        <v>655.87303853148012</v>
      </c>
      <c r="H48" s="8">
        <f t="shared" si="9"/>
        <v>655.87447219192165</v>
      </c>
      <c r="I48" s="8">
        <f t="shared" si="11"/>
        <v>-1.433660441534812E-3</v>
      </c>
      <c r="J48" s="8">
        <f>ROUND('Munka1 (2)'!I48,0)</f>
        <v>0</v>
      </c>
      <c r="K48" s="8" t="str">
        <f t="shared" si="12"/>
        <v>Valid</v>
      </c>
      <c r="L48" s="8"/>
    </row>
  </sheetData>
  <conditionalFormatting sqref="B14:F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FE341-3C98-401E-9D07-C49CF8875B17}">
  <sheetPr codeName="Munka22"/>
  <dimension ref="A1:P49"/>
  <sheetViews>
    <sheetView topLeftCell="A22" zoomScaleNormal="100" workbookViewId="0">
      <selection activeCell="E36" sqref="E36"/>
    </sheetView>
  </sheetViews>
  <sheetFormatPr defaultRowHeight="14.4" x14ac:dyDescent="0.3"/>
  <cols>
    <col min="1" max="2" width="12.33203125" bestFit="1" customWidth="1"/>
    <col min="3" max="3" width="10.33203125" bestFit="1" customWidth="1"/>
    <col min="4" max="4" width="10" bestFit="1" customWidth="1"/>
    <col min="5" max="5" width="11" bestFit="1" customWidth="1"/>
    <col min="6" max="6" width="10.44140625" bestFit="1" customWidth="1"/>
    <col min="7" max="7" width="13.109375" bestFit="1" customWidth="1"/>
    <col min="8" max="8" width="10" bestFit="1" customWidth="1"/>
    <col min="9" max="9" width="13.88671875" bestFit="1" customWidth="1"/>
    <col min="10" max="10" width="24.44140625" bestFit="1" customWidth="1"/>
    <col min="11" max="11" width="17.109375" bestFit="1" customWidth="1"/>
    <col min="12" max="12" width="10.6640625" bestFit="1" customWidth="1"/>
    <col min="15" max="15" width="13.44140625" bestFit="1" customWidth="1"/>
    <col min="16" max="16" width="10.88671875" bestFit="1" customWidth="1"/>
  </cols>
  <sheetData>
    <row r="1" spans="1:16" x14ac:dyDescent="0.3">
      <c r="A1" t="s">
        <v>35</v>
      </c>
      <c r="B1" t="s">
        <v>34</v>
      </c>
      <c r="C1" t="s">
        <v>34</v>
      </c>
      <c r="D1" t="s">
        <v>103</v>
      </c>
      <c r="N1">
        <f>PEARSON(N4:N12,K4:K12)</f>
        <v>0.9937569528032707</v>
      </c>
    </row>
    <row r="2" spans="1:16" x14ac:dyDescent="0.3">
      <c r="A2" t="s">
        <v>79</v>
      </c>
      <c r="B2">
        <v>1</v>
      </c>
      <c r="C2">
        <v>1</v>
      </c>
      <c r="D2">
        <v>1</v>
      </c>
      <c r="I2" t="s">
        <v>113</v>
      </c>
      <c r="K2" s="22" t="s">
        <v>115</v>
      </c>
      <c r="M2">
        <f>CORREL(M4:M12,K4:K12)</f>
        <v>0.84628975665349138</v>
      </c>
      <c r="N2">
        <f>CORREL(N4:N12,K4:K12)</f>
        <v>0.9937569528032707</v>
      </c>
    </row>
    <row r="3" spans="1:16" x14ac:dyDescent="0.3">
      <c r="A3" s="19" t="s">
        <v>117</v>
      </c>
      <c r="B3" t="s">
        <v>109</v>
      </c>
      <c r="C3" t="s">
        <v>110</v>
      </c>
      <c r="D3" t="s">
        <v>111</v>
      </c>
      <c r="E3" t="str">
        <f>L3</f>
        <v>Sebesség 2</v>
      </c>
      <c r="F3" t="s">
        <v>116</v>
      </c>
      <c r="G3" t="s">
        <v>64</v>
      </c>
      <c r="H3" t="s">
        <v>44</v>
      </c>
      <c r="I3" t="s">
        <v>45</v>
      </c>
      <c r="J3" t="s">
        <v>112</v>
      </c>
      <c r="K3" s="21" t="s">
        <v>45</v>
      </c>
      <c r="L3" t="s">
        <v>114</v>
      </c>
      <c r="M3" t="s">
        <v>123</v>
      </c>
      <c r="N3" t="s">
        <v>124</v>
      </c>
      <c r="O3" t="s">
        <v>125</v>
      </c>
      <c r="P3" t="s">
        <v>126</v>
      </c>
    </row>
    <row r="4" spans="1:16" x14ac:dyDescent="0.3">
      <c r="A4" s="6" t="s">
        <v>12</v>
      </c>
      <c r="B4" s="11">
        <f>'IRL1'!M1</f>
        <v>0</v>
      </c>
      <c r="C4" s="11">
        <f>'IRL1'!N1</f>
        <v>60.799987792968068</v>
      </c>
      <c r="D4">
        <v>1</v>
      </c>
      <c r="E4" s="9">
        <f t="shared" ref="E4:E12" si="0">L4</f>
        <v>0.89691223600586867</v>
      </c>
      <c r="F4" s="18">
        <f>VLOOKUP(A4,Munka2!$E$4:$H$12,4,0)</f>
        <v>0.82596709272352553</v>
      </c>
      <c r="G4">
        <v>1000</v>
      </c>
      <c r="H4">
        <f>VLOOKUP(A4,Munka2!$E$4:$F$12,2,0)</f>
        <v>857</v>
      </c>
      <c r="I4" s="8">
        <f>VLOOKUP(A4,Alapadatok!$A$4:$R$12,17,0)</f>
        <v>707.85379846406136</v>
      </c>
      <c r="J4" s="18">
        <f>I4/H4</f>
        <v>0.82596709272352553</v>
      </c>
      <c r="K4" s="24">
        <f t="shared" ref="K4:K12" si="1">I4+C4+B4</f>
        <v>768.65378625702942</v>
      </c>
      <c r="L4" s="9">
        <f>K4/H4</f>
        <v>0.89691223600586867</v>
      </c>
      <c r="M4" s="8">
        <f>'IRL1'!I2</f>
        <v>660.08435349114734</v>
      </c>
      <c r="N4" s="8">
        <f>I4+SQRT(B4*B4+C4*C4)</f>
        <v>768.65378625702942</v>
      </c>
      <c r="O4" s="8">
        <f>VLOOKUP(A4,Alapadatok!$A$4:$S$12,19,0)</f>
        <v>622.26119917603728</v>
      </c>
      <c r="P4" s="9">
        <f>N4/H4</f>
        <v>0.89691223600586867</v>
      </c>
    </row>
    <row r="5" spans="1:16" x14ac:dyDescent="0.3">
      <c r="A5" s="6" t="s">
        <v>14</v>
      </c>
      <c r="B5" s="11">
        <f>'IRL02'!L1</f>
        <v>0.79998779296795419</v>
      </c>
      <c r="C5" s="11">
        <f>'IRL02'!O1</f>
        <v>76.799987792970001</v>
      </c>
      <c r="D5">
        <v>2</v>
      </c>
      <c r="E5" s="9">
        <f t="shared" si="0"/>
        <v>0.31919530897957271</v>
      </c>
      <c r="F5" s="18">
        <f>VLOOKUP(A5,Munka2!$E$4:$H$12,4,0)</f>
        <v>0.2850403901477338</v>
      </c>
      <c r="G5">
        <v>1000</v>
      </c>
      <c r="H5">
        <f>VLOOKUP(A5,Munka2!$E$4:$F$12,2,0)</f>
        <v>2272</v>
      </c>
      <c r="I5" s="8">
        <f>VLOOKUP(A5,Alapadatok!$A$4:$R$12,17,0)</f>
        <v>647.61176641565123</v>
      </c>
      <c r="J5" s="18">
        <f t="shared" ref="J5:J12" si="2">I5/H5</f>
        <v>0.2850403901477338</v>
      </c>
      <c r="K5" s="24">
        <f t="shared" si="1"/>
        <v>725.21174200158919</v>
      </c>
      <c r="L5" s="9">
        <f t="shared" ref="L5:L12" si="3">K5/H5</f>
        <v>0.31919530897957271</v>
      </c>
      <c r="M5" s="8">
        <f>'IRL02'!I2</f>
        <v>1837.6825777477752</v>
      </c>
      <c r="N5" s="8">
        <f t="shared" ref="N5:N12" si="4">I5+SQRT(B5*B5+C5*C5)</f>
        <v>724.41592063577946</v>
      </c>
      <c r="O5" s="8">
        <f>VLOOKUP(A5,Alapadatok!$A$4:$S$12,19,0)</f>
        <v>564.46877681586602</v>
      </c>
      <c r="P5" s="9">
        <f t="shared" ref="P5:P12" si="5">N5/H5</f>
        <v>0.3188450354911001</v>
      </c>
    </row>
    <row r="6" spans="1:16" x14ac:dyDescent="0.3">
      <c r="A6" s="6" t="s">
        <v>19</v>
      </c>
      <c r="B6" s="11">
        <f>'IRL20'!L1</f>
        <v>0</v>
      </c>
      <c r="C6" s="11">
        <f>'IRL20'!O1</f>
        <v>12.799987792970001</v>
      </c>
      <c r="D6">
        <v>1</v>
      </c>
      <c r="E6" s="9">
        <f t="shared" si="0"/>
        <v>0.65587303853148016</v>
      </c>
      <c r="F6" s="18">
        <f>VLOOKUP(A6,Munka2!$E$4:$H$12,4,0)</f>
        <v>0.64578636572378112</v>
      </c>
      <c r="G6">
        <v>1000</v>
      </c>
      <c r="H6">
        <f>VLOOKUP(A6,Munka2!$E$4:$F$12,2,0)</f>
        <v>1269</v>
      </c>
      <c r="I6" s="8">
        <f>VLOOKUP(A6,Alapadatok!$A$4:$R$12,17,0)</f>
        <v>819.50289810347829</v>
      </c>
      <c r="J6" s="18">
        <f t="shared" si="2"/>
        <v>0.64578636572378112</v>
      </c>
      <c r="K6" s="24">
        <f t="shared" si="1"/>
        <v>832.30288589644829</v>
      </c>
      <c r="L6" s="9">
        <f t="shared" si="3"/>
        <v>0.65587303853148016</v>
      </c>
      <c r="M6" s="8">
        <f>'IRL20'!I2</f>
        <v>774.66383497516904</v>
      </c>
      <c r="N6" s="8">
        <f t="shared" si="4"/>
        <v>832.30288589644829</v>
      </c>
      <c r="O6" s="8">
        <f>VLOOKUP(A6,Alapadatok!$A$4:$S$12,19,0)</f>
        <v>720.50607214651563</v>
      </c>
      <c r="P6" s="9">
        <f t="shared" si="5"/>
        <v>0.65587303853148016</v>
      </c>
    </row>
    <row r="7" spans="1:16" x14ac:dyDescent="0.3">
      <c r="A7" s="6" t="s">
        <v>18</v>
      </c>
      <c r="B7" s="11">
        <f>'SMR1'!L1</f>
        <v>818.40002441406</v>
      </c>
      <c r="C7" s="11">
        <f>'SMR1'!O1</f>
        <v>294.40008544921795</v>
      </c>
      <c r="D7">
        <v>3</v>
      </c>
      <c r="E7" s="9">
        <f t="shared" si="0"/>
        <v>0.56922089163566325</v>
      </c>
      <c r="F7" s="18">
        <f>VLOOKUP(A7,Munka2!$E$4:$H$12,4,0)</f>
        <v>0.21906352541059149</v>
      </c>
      <c r="G7">
        <v>1000</v>
      </c>
      <c r="H7">
        <f>VLOOKUP(A7,Munka2!$E$4:$F$12,2,0)</f>
        <v>3178</v>
      </c>
      <c r="I7" s="8">
        <f>VLOOKUP(A7,Alapadatok!$A$4:$R$12,17,0)</f>
        <v>696.18388375485972</v>
      </c>
      <c r="J7" s="18">
        <f t="shared" si="2"/>
        <v>0.21906352541059149</v>
      </c>
      <c r="K7" s="24">
        <f t="shared" si="1"/>
        <v>1808.9839936181377</v>
      </c>
      <c r="L7" s="9">
        <f t="shared" si="3"/>
        <v>0.56922089163566325</v>
      </c>
      <c r="M7" s="8">
        <f>'SMR1'!I2</f>
        <v>2899.5887341873749</v>
      </c>
      <c r="N7" s="8">
        <f t="shared" si="4"/>
        <v>1565.9252305203454</v>
      </c>
      <c r="O7" s="8">
        <f>VLOOKUP(A7,Alapadatok!$A$4:$S$12,19,0)</f>
        <v>622.89646009589751</v>
      </c>
      <c r="P7" s="9">
        <f t="shared" si="5"/>
        <v>0.49273921665209108</v>
      </c>
    </row>
    <row r="8" spans="1:16" x14ac:dyDescent="0.3">
      <c r="A8" s="6" t="s">
        <v>17</v>
      </c>
      <c r="B8" s="11">
        <f>'SMR02'!M1</f>
        <v>1.1368683772161603E-13</v>
      </c>
      <c r="C8" s="11">
        <f>'SMR02'!N1</f>
        <v>57.599975585937955</v>
      </c>
      <c r="D8">
        <v>1</v>
      </c>
      <c r="E8" s="9">
        <f t="shared" si="0"/>
        <v>1.2803668703590823</v>
      </c>
      <c r="F8" s="18">
        <f>VLOOKUP(A8,Munka2!$E$4:$H$12,4,0)</f>
        <v>1.1746788417610308</v>
      </c>
      <c r="G8">
        <v>1000</v>
      </c>
      <c r="H8">
        <f>VLOOKUP(A8,Munka2!$E$4:$F$12,2,0)</f>
        <v>545</v>
      </c>
      <c r="I8" s="8">
        <f>VLOOKUP(A8,Alapadatok!$A$4:$R$12,17,0)</f>
        <v>640.19996875976176</v>
      </c>
      <c r="J8" s="18">
        <f t="shared" si="2"/>
        <v>1.1746788417610308</v>
      </c>
      <c r="K8" s="24">
        <f t="shared" si="1"/>
        <v>697.79994434569983</v>
      </c>
      <c r="L8" s="9">
        <f t="shared" si="3"/>
        <v>1.2803668703590823</v>
      </c>
      <c r="M8" s="8">
        <f>'SMR02'!I2</f>
        <v>606.97188544205846</v>
      </c>
      <c r="N8" s="8">
        <f t="shared" si="4"/>
        <v>697.79994434569971</v>
      </c>
      <c r="O8" s="8">
        <f>VLOOKUP(A8,Alapadatok!$A$4:$S$12,19,0)</f>
        <v>567.18251030863075</v>
      </c>
      <c r="P8" s="9">
        <f t="shared" si="5"/>
        <v>1.280366870359082</v>
      </c>
    </row>
    <row r="9" spans="1:16" x14ac:dyDescent="0.3">
      <c r="A9" s="6" t="s">
        <v>15</v>
      </c>
      <c r="B9" s="11">
        <f>'SMR20'!L1</f>
        <v>8.7998046875</v>
      </c>
      <c r="C9" s="11">
        <f>'SMR20'!O1</f>
        <v>0.79998779296897737</v>
      </c>
      <c r="D9">
        <v>2</v>
      </c>
      <c r="E9" s="9">
        <f t="shared" si="0"/>
        <v>0.53669207768932758</v>
      </c>
      <c r="F9" s="18">
        <f>VLOOKUP(A9,Munka2!$E$4:$H$12,4,0)</f>
        <v>0.52791713026659548</v>
      </c>
      <c r="G9">
        <v>1000</v>
      </c>
      <c r="H9">
        <f>VLOOKUP(A9,Munka2!$E$4:$F$12,2,0)</f>
        <v>1094</v>
      </c>
      <c r="I9" s="8">
        <f>VLOOKUP(A9,Alapadatok!$A$4:$R$12,17,0)</f>
        <v>577.54134051165545</v>
      </c>
      <c r="J9" s="18">
        <f t="shared" si="2"/>
        <v>0.52791713026659548</v>
      </c>
      <c r="K9" s="24">
        <f t="shared" si="1"/>
        <v>587.14113299212443</v>
      </c>
      <c r="L9" s="9">
        <f t="shared" si="3"/>
        <v>0.53669207768932758</v>
      </c>
      <c r="M9" s="8">
        <f>'SMR02'!I2</f>
        <v>606.97188544205846</v>
      </c>
      <c r="N9" s="8">
        <f t="shared" si="4"/>
        <v>586.37743370984242</v>
      </c>
      <c r="O9" s="8">
        <f>VLOOKUP(A9,Alapadatok!$A$4:$S$12,19,0)</f>
        <v>477.88073826008093</v>
      </c>
      <c r="P9" s="9">
        <f t="shared" si="5"/>
        <v>0.53599399790662017</v>
      </c>
    </row>
    <row r="10" spans="1:16" x14ac:dyDescent="0.3">
      <c r="A10" s="6" t="s">
        <v>11</v>
      </c>
      <c r="B10" s="11">
        <f>'SVK1'!M1</f>
        <v>11.200012207032046</v>
      </c>
      <c r="C10" s="11">
        <f>'SVK1'!N1</f>
        <v>1.6000366210920447</v>
      </c>
      <c r="D10">
        <v>1</v>
      </c>
      <c r="E10" s="9">
        <f t="shared" si="0"/>
        <v>0.80857901032025126</v>
      </c>
      <c r="F10" s="18">
        <f>VLOOKUP(A10,Munka2!$E$4:$H$12,4,0)</f>
        <v>0.79039712278030227</v>
      </c>
      <c r="G10">
        <v>1000</v>
      </c>
      <c r="H10">
        <f>VLOOKUP(A10,Munka2!$E$4:$F$12,2,0)</f>
        <v>704</v>
      </c>
      <c r="I10" s="8">
        <f>VLOOKUP(A10,Alapadatok!$A$4:$R$12,17,0)</f>
        <v>556.43957443733279</v>
      </c>
      <c r="J10" s="18">
        <f t="shared" si="2"/>
        <v>0.79039712278030227</v>
      </c>
      <c r="K10" s="24">
        <f t="shared" si="1"/>
        <v>569.23962326545688</v>
      </c>
      <c r="L10" s="9">
        <f t="shared" si="3"/>
        <v>0.80857901032025126</v>
      </c>
      <c r="M10" s="8">
        <f>'SVK1'!I2</f>
        <v>550.78990454000768</v>
      </c>
      <c r="N10" s="8">
        <f t="shared" si="4"/>
        <v>567.75330019971989</v>
      </c>
      <c r="O10" s="8">
        <f>VLOOKUP(A10,Alapadatok!$A$4:$S$12,19,0)</f>
        <v>451.98340677507178</v>
      </c>
      <c r="P10" s="9">
        <f t="shared" si="5"/>
        <v>0.80646775596551123</v>
      </c>
    </row>
    <row r="11" spans="1:16" x14ac:dyDescent="0.3">
      <c r="A11" s="6" t="s">
        <v>13</v>
      </c>
      <c r="B11" s="11">
        <f>'SVK2'!$M$1</f>
        <v>0</v>
      </c>
      <c r="C11" s="11">
        <f>'SVK2'!$N$1</f>
        <v>6.3999633789059089</v>
      </c>
      <c r="D11">
        <v>1</v>
      </c>
      <c r="E11" s="9">
        <f t="shared" si="0"/>
        <v>0.31714240863456783</v>
      </c>
      <c r="F11" s="18">
        <f>VLOOKUP(A11,Munka2!$E$4:$H$12,4,0)</f>
        <v>0.31536661413431644</v>
      </c>
      <c r="G11">
        <v>1000</v>
      </c>
      <c r="H11">
        <f>VLOOKUP(A11,Munka2!$E$4:$F$12,2,0)</f>
        <v>3604</v>
      </c>
      <c r="I11" s="8">
        <f>VLOOKUP(A11,Alapadatok!$A$4:$R$12,17,0)</f>
        <v>1136.5812773400764</v>
      </c>
      <c r="J11" s="18">
        <f t="shared" si="2"/>
        <v>0.31536661413431644</v>
      </c>
      <c r="K11" s="24">
        <f t="shared" si="1"/>
        <v>1142.9812407189825</v>
      </c>
      <c r="L11" s="9">
        <f t="shared" si="3"/>
        <v>0.31714240863456783</v>
      </c>
      <c r="M11" s="8">
        <f>'SVK2'!I2</f>
        <v>1122.7880050174315</v>
      </c>
      <c r="N11" s="8">
        <f t="shared" si="4"/>
        <v>1142.9812407189825</v>
      </c>
      <c r="O11" s="8">
        <f>VLOOKUP(A11,Alapadatok!$A$4:$S$12,19,0)</f>
        <v>1044.521421513221</v>
      </c>
      <c r="P11" s="9">
        <f t="shared" si="5"/>
        <v>0.31714240863456783</v>
      </c>
    </row>
    <row r="12" spans="1:16" x14ac:dyDescent="0.3">
      <c r="A12" s="6" t="s">
        <v>16</v>
      </c>
      <c r="B12" s="11">
        <f>'SVK20'!$M$1</f>
        <v>0</v>
      </c>
      <c r="C12" s="11">
        <f>'SVK20'!$N$1</f>
        <v>20.799987792970001</v>
      </c>
      <c r="D12">
        <v>2</v>
      </c>
      <c r="E12" s="9">
        <f t="shared" si="0"/>
        <v>0.60197172555343403</v>
      </c>
      <c r="F12" s="18">
        <f>VLOOKUP(A12,Munka2!$E$4:$H$12,4,0)</f>
        <v>0.58582266670796035</v>
      </c>
      <c r="G12">
        <v>1000</v>
      </c>
      <c r="H12">
        <f>VLOOKUP(A12,Munka2!$E$4:$F$12,2,0)</f>
        <v>1288</v>
      </c>
      <c r="I12" s="8">
        <f>VLOOKUP(A12,Alapadatok!$A$4:$R$12,17,0)</f>
        <v>754.53959471985297</v>
      </c>
      <c r="J12" s="18">
        <f t="shared" si="2"/>
        <v>0.58582266670796035</v>
      </c>
      <c r="K12" s="24">
        <f t="shared" si="1"/>
        <v>775.33958251282297</v>
      </c>
      <c r="L12" s="9">
        <f t="shared" si="3"/>
        <v>0.60197172555343403</v>
      </c>
      <c r="M12" s="8">
        <f>'SVK20'!I2</f>
        <v>736.56364943224605</v>
      </c>
      <c r="N12" s="8">
        <f t="shared" si="4"/>
        <v>775.33958251282297</v>
      </c>
      <c r="O12" s="8">
        <f>VLOOKUP(A12,Alapadatok!$A$4:$S$12,19,0)</f>
        <v>675.00666663374523</v>
      </c>
      <c r="P12" s="9">
        <f t="shared" si="5"/>
        <v>0.60197172555343403</v>
      </c>
    </row>
    <row r="13" spans="1:16" x14ac:dyDescent="0.3">
      <c r="F13" s="9">
        <f>SUM(F4:F12)</f>
        <v>5.3700397496558372</v>
      </c>
      <c r="H13">
        <f>SUM(H4:H12)</f>
        <v>14811</v>
      </c>
      <c r="I13" s="8">
        <f>SUM(I4:I12)</f>
        <v>6536.4541025067301</v>
      </c>
    </row>
    <row r="14" spans="1:16" x14ac:dyDescent="0.3">
      <c r="N14" s="8">
        <f>PEARSON(N17:N25,K17:K25)</f>
        <v>1</v>
      </c>
    </row>
    <row r="15" spans="1:16" x14ac:dyDescent="0.3">
      <c r="A15" s="6" t="s">
        <v>119</v>
      </c>
      <c r="B15" t="str">
        <f>B3</f>
        <v>X hiba</v>
      </c>
      <c r="C15" t="str">
        <f t="shared" ref="C15:E15" si="6">C3</f>
        <v>Y hiba</v>
      </c>
      <c r="D15" t="str">
        <f t="shared" si="6"/>
        <v>Kisérlet</v>
      </c>
      <c r="E15" t="str">
        <f t="shared" si="6"/>
        <v>Sebesség 2</v>
      </c>
    </row>
    <row r="16" spans="1:16" x14ac:dyDescent="0.3">
      <c r="A16" t="str">
        <f>A4</f>
        <v>IRL-€01</v>
      </c>
      <c r="B16">
        <f>RANK(B4,B$4:B$12,B$2)</f>
        <v>1</v>
      </c>
      <c r="C16">
        <f t="shared" ref="C16:D16" si="7">RANK(C4,C$4:C$12,C$2)</f>
        <v>7</v>
      </c>
      <c r="D16">
        <f t="shared" si="7"/>
        <v>1</v>
      </c>
      <c r="E16">
        <f>INT(E4*1000)</f>
        <v>896</v>
      </c>
      <c r="K16">
        <f>RANK(K4,K$4:K$12,0)</f>
        <v>5</v>
      </c>
      <c r="L16">
        <f t="shared" ref="L16:O24" si="8">RANK(L4,L$4:L$12,0)</f>
        <v>2</v>
      </c>
      <c r="M16">
        <f t="shared" si="8"/>
        <v>6</v>
      </c>
      <c r="N16">
        <f t="shared" si="8"/>
        <v>5</v>
      </c>
      <c r="O16">
        <f t="shared" si="8"/>
        <v>5</v>
      </c>
    </row>
    <row r="17" spans="1:15" x14ac:dyDescent="0.3">
      <c r="A17" t="str">
        <f t="shared" ref="A17:A24" si="9">A5</f>
        <v>IRL-€02</v>
      </c>
      <c r="B17">
        <f t="shared" ref="B17:D24" si="10">RANK(B5,B$4:B$12,B$2)</f>
        <v>6</v>
      </c>
      <c r="C17">
        <f t="shared" si="10"/>
        <v>8</v>
      </c>
      <c r="D17">
        <f t="shared" si="10"/>
        <v>6</v>
      </c>
      <c r="E17">
        <f t="shared" ref="E17:E24" si="11">INT(E5*1000)</f>
        <v>319</v>
      </c>
      <c r="K17">
        <f t="shared" ref="K17:L24" si="12">RANK(K5,K$4:K$12,0)</f>
        <v>6</v>
      </c>
      <c r="L17">
        <f t="shared" si="12"/>
        <v>8</v>
      </c>
      <c r="M17">
        <f t="shared" si="8"/>
        <v>2</v>
      </c>
      <c r="N17">
        <f t="shared" si="8"/>
        <v>6</v>
      </c>
      <c r="O17">
        <f t="shared" si="8"/>
        <v>7</v>
      </c>
    </row>
    <row r="18" spans="1:15" x14ac:dyDescent="0.3">
      <c r="A18" t="str">
        <f t="shared" si="9"/>
        <v>IRL-€20</v>
      </c>
      <c r="B18">
        <f t="shared" si="10"/>
        <v>1</v>
      </c>
      <c r="C18">
        <f t="shared" si="10"/>
        <v>4</v>
      </c>
      <c r="D18">
        <f t="shared" si="10"/>
        <v>1</v>
      </c>
      <c r="E18">
        <f t="shared" si="11"/>
        <v>655</v>
      </c>
      <c r="K18">
        <f t="shared" si="12"/>
        <v>3</v>
      </c>
      <c r="L18">
        <f t="shared" si="12"/>
        <v>4</v>
      </c>
      <c r="M18">
        <f t="shared" si="8"/>
        <v>4</v>
      </c>
      <c r="N18">
        <f t="shared" si="8"/>
        <v>3</v>
      </c>
      <c r="O18">
        <f t="shared" si="8"/>
        <v>2</v>
      </c>
    </row>
    <row r="19" spans="1:15" x14ac:dyDescent="0.3">
      <c r="A19" t="str">
        <f t="shared" si="9"/>
        <v>SMR-€01</v>
      </c>
      <c r="B19">
        <f t="shared" si="10"/>
        <v>9</v>
      </c>
      <c r="C19">
        <f t="shared" si="10"/>
        <v>9</v>
      </c>
      <c r="D19">
        <f t="shared" si="10"/>
        <v>9</v>
      </c>
      <c r="E19">
        <f t="shared" si="11"/>
        <v>569</v>
      </c>
      <c r="K19">
        <f t="shared" si="12"/>
        <v>1</v>
      </c>
      <c r="L19">
        <f t="shared" si="12"/>
        <v>6</v>
      </c>
      <c r="M19">
        <f t="shared" si="8"/>
        <v>1</v>
      </c>
      <c r="N19">
        <f t="shared" si="8"/>
        <v>1</v>
      </c>
      <c r="O19">
        <f t="shared" si="8"/>
        <v>4</v>
      </c>
    </row>
    <row r="20" spans="1:15" x14ac:dyDescent="0.3">
      <c r="A20" t="str">
        <f t="shared" si="9"/>
        <v>SMR-€02</v>
      </c>
      <c r="B20">
        <f t="shared" si="10"/>
        <v>5</v>
      </c>
      <c r="C20">
        <f t="shared" si="10"/>
        <v>6</v>
      </c>
      <c r="D20">
        <f t="shared" si="10"/>
        <v>1</v>
      </c>
      <c r="E20">
        <f t="shared" si="11"/>
        <v>1280</v>
      </c>
      <c r="K20">
        <f t="shared" si="12"/>
        <v>7</v>
      </c>
      <c r="L20">
        <f t="shared" si="12"/>
        <v>1</v>
      </c>
      <c r="M20">
        <f t="shared" si="8"/>
        <v>7</v>
      </c>
      <c r="N20">
        <f t="shared" si="8"/>
        <v>7</v>
      </c>
      <c r="O20">
        <f t="shared" si="8"/>
        <v>6</v>
      </c>
    </row>
    <row r="21" spans="1:15" x14ac:dyDescent="0.3">
      <c r="A21" t="str">
        <f t="shared" si="9"/>
        <v>SMR-€20</v>
      </c>
      <c r="B21">
        <f t="shared" si="10"/>
        <v>7</v>
      </c>
      <c r="C21">
        <f t="shared" si="10"/>
        <v>1</v>
      </c>
      <c r="D21">
        <f t="shared" si="10"/>
        <v>6</v>
      </c>
      <c r="E21">
        <v>55536</v>
      </c>
      <c r="K21">
        <f t="shared" si="12"/>
        <v>8</v>
      </c>
      <c r="L21">
        <f t="shared" si="12"/>
        <v>7</v>
      </c>
      <c r="M21">
        <f t="shared" si="8"/>
        <v>7</v>
      </c>
      <c r="N21">
        <f t="shared" si="8"/>
        <v>8</v>
      </c>
      <c r="O21">
        <f t="shared" si="8"/>
        <v>8</v>
      </c>
    </row>
    <row r="22" spans="1:15" x14ac:dyDescent="0.3">
      <c r="A22" t="str">
        <f t="shared" si="9"/>
        <v>SVK-€01</v>
      </c>
      <c r="B22">
        <f t="shared" si="10"/>
        <v>8</v>
      </c>
      <c r="C22">
        <f t="shared" si="10"/>
        <v>2</v>
      </c>
      <c r="D22">
        <f t="shared" si="10"/>
        <v>1</v>
      </c>
      <c r="E22">
        <f t="shared" si="11"/>
        <v>808</v>
      </c>
      <c r="K22">
        <f t="shared" si="12"/>
        <v>9</v>
      </c>
      <c r="L22">
        <f t="shared" si="12"/>
        <v>3</v>
      </c>
      <c r="M22">
        <f t="shared" si="8"/>
        <v>9</v>
      </c>
      <c r="N22">
        <f t="shared" si="8"/>
        <v>9</v>
      </c>
      <c r="O22">
        <f t="shared" si="8"/>
        <v>9</v>
      </c>
    </row>
    <row r="23" spans="1:15" x14ac:dyDescent="0.3">
      <c r="A23" t="str">
        <f t="shared" si="9"/>
        <v>SVK-€02</v>
      </c>
      <c r="B23">
        <f t="shared" si="10"/>
        <v>1</v>
      </c>
      <c r="C23">
        <f t="shared" si="10"/>
        <v>3</v>
      </c>
      <c r="D23">
        <f t="shared" si="10"/>
        <v>1</v>
      </c>
      <c r="E23">
        <f t="shared" si="11"/>
        <v>317</v>
      </c>
      <c r="K23">
        <f t="shared" si="12"/>
        <v>2</v>
      </c>
      <c r="L23">
        <f t="shared" si="12"/>
        <v>9</v>
      </c>
      <c r="M23">
        <f t="shared" si="8"/>
        <v>3</v>
      </c>
      <c r="N23">
        <f t="shared" si="8"/>
        <v>2</v>
      </c>
      <c r="O23">
        <f t="shared" si="8"/>
        <v>1</v>
      </c>
    </row>
    <row r="24" spans="1:15" x14ac:dyDescent="0.3">
      <c r="A24" t="str">
        <f t="shared" si="9"/>
        <v>SVK-€20</v>
      </c>
      <c r="B24">
        <f t="shared" si="10"/>
        <v>1</v>
      </c>
      <c r="C24">
        <f t="shared" si="10"/>
        <v>5</v>
      </c>
      <c r="D24">
        <f t="shared" si="10"/>
        <v>6</v>
      </c>
      <c r="E24">
        <f t="shared" si="11"/>
        <v>601</v>
      </c>
      <c r="K24">
        <f t="shared" si="12"/>
        <v>4</v>
      </c>
      <c r="L24">
        <f t="shared" si="12"/>
        <v>5</v>
      </c>
      <c r="M24">
        <f t="shared" si="8"/>
        <v>5</v>
      </c>
      <c r="N24">
        <f t="shared" si="8"/>
        <v>4</v>
      </c>
      <c r="O24">
        <f t="shared" si="8"/>
        <v>3</v>
      </c>
    </row>
    <row r="27" spans="1:15" x14ac:dyDescent="0.3">
      <c r="A27" t="str">
        <f>A15</f>
        <v>Element</v>
      </c>
      <c r="B27" t="str">
        <f t="shared" ref="B27:D27" si="13">B15</f>
        <v>X hiba</v>
      </c>
      <c r="C27" t="str">
        <f t="shared" si="13"/>
        <v>Y hiba</v>
      </c>
      <c r="D27" t="str">
        <f t="shared" si="13"/>
        <v>Kisérlet</v>
      </c>
      <c r="G27" t="str">
        <f>B27</f>
        <v>X hiba</v>
      </c>
      <c r="H27" t="str">
        <f t="shared" ref="H27:I27" si="14">C27</f>
        <v>Y hiba</v>
      </c>
      <c r="I27" t="str">
        <f t="shared" si="14"/>
        <v>Kisérlet</v>
      </c>
    </row>
    <row r="28" spans="1:15" x14ac:dyDescent="0.3">
      <c r="A28">
        <v>1</v>
      </c>
      <c r="B28" s="12">
        <v>571.53923371608403</v>
      </c>
      <c r="C28" s="12">
        <v>54970.632910267246</v>
      </c>
      <c r="D28" s="12">
        <v>178.25875044967074</v>
      </c>
      <c r="E28" s="12"/>
      <c r="F28" s="8"/>
      <c r="G28" s="8">
        <f>B28-B29</f>
        <v>0</v>
      </c>
      <c r="H28" s="8">
        <f>C28-C29</f>
        <v>54970.632910267246</v>
      </c>
      <c r="I28" s="8">
        <f>D28-D29</f>
        <v>-1.9953176888520829E-9</v>
      </c>
    </row>
    <row r="29" spans="1:15" x14ac:dyDescent="0.3">
      <c r="A29">
        <v>2</v>
      </c>
      <c r="B29" s="12">
        <v>571.53923371608403</v>
      </c>
      <c r="C29" s="12">
        <v>0</v>
      </c>
      <c r="D29" s="12">
        <v>178.25875045166606</v>
      </c>
      <c r="E29" s="12"/>
      <c r="F29" s="8"/>
      <c r="G29" s="8">
        <f t="shared" ref="G29:I35" si="15">B29-B30</f>
        <v>0</v>
      </c>
      <c r="H29" s="8">
        <f t="shared" si="15"/>
        <v>0</v>
      </c>
      <c r="I29" s="8">
        <f t="shared" si="15"/>
        <v>-6.3079141909838654E-10</v>
      </c>
    </row>
    <row r="30" spans="1:15" x14ac:dyDescent="0.3">
      <c r="A30">
        <v>3</v>
      </c>
      <c r="B30" s="12">
        <v>571.53923371608403</v>
      </c>
      <c r="C30" s="12">
        <v>0</v>
      </c>
      <c r="D30" s="12">
        <v>178.25875045229685</v>
      </c>
      <c r="E30" s="12"/>
      <c r="F30" s="8"/>
      <c r="G30" s="8">
        <f t="shared" si="15"/>
        <v>0</v>
      </c>
      <c r="H30" s="8">
        <f t="shared" si="15"/>
        <v>0</v>
      </c>
      <c r="I30" s="8">
        <f t="shared" si="15"/>
        <v>-8.0154904935625382E-10</v>
      </c>
    </row>
    <row r="31" spans="1:15" x14ac:dyDescent="0.3">
      <c r="A31">
        <v>4</v>
      </c>
      <c r="B31" s="12">
        <v>571.53923371608403</v>
      </c>
      <c r="C31" s="12">
        <v>0</v>
      </c>
      <c r="D31" s="12">
        <v>178.2587504530984</v>
      </c>
      <c r="E31" s="12"/>
      <c r="F31" s="8"/>
      <c r="G31" s="8">
        <f t="shared" si="15"/>
        <v>0</v>
      </c>
      <c r="H31" s="8">
        <f t="shared" si="15"/>
        <v>0</v>
      </c>
      <c r="I31" s="8">
        <f t="shared" si="15"/>
        <v>-1.0522001048229868E-9</v>
      </c>
    </row>
    <row r="32" spans="1:15" x14ac:dyDescent="0.3">
      <c r="A32">
        <v>5</v>
      </c>
      <c r="B32" s="12">
        <v>571.5392337160846</v>
      </c>
      <c r="C32" s="12">
        <v>0</v>
      </c>
      <c r="D32" s="12">
        <v>178.2587504541506</v>
      </c>
      <c r="E32" s="12"/>
      <c r="F32" s="8"/>
      <c r="G32" s="8">
        <f t="shared" si="15"/>
        <v>184.46203805819374</v>
      </c>
      <c r="H32" s="8">
        <f t="shared" si="15"/>
        <v>0</v>
      </c>
      <c r="I32" s="8">
        <f t="shared" si="15"/>
        <v>-5.0188191380584612E-9</v>
      </c>
    </row>
    <row r="33" spans="1:9" x14ac:dyDescent="0.3">
      <c r="A33">
        <v>6</v>
      </c>
      <c r="B33" s="12">
        <v>387.07719565789085</v>
      </c>
      <c r="C33" s="12">
        <v>0</v>
      </c>
      <c r="D33" s="12">
        <v>178.25875045916942</v>
      </c>
      <c r="E33" s="12"/>
      <c r="F33" s="8"/>
      <c r="G33" s="8">
        <f t="shared" si="15"/>
        <v>0</v>
      </c>
      <c r="H33" s="8">
        <f t="shared" si="15"/>
        <v>0</v>
      </c>
      <c r="I33" s="8">
        <f t="shared" si="15"/>
        <v>0</v>
      </c>
    </row>
    <row r="34" spans="1:9" x14ac:dyDescent="0.3">
      <c r="A34">
        <v>7</v>
      </c>
      <c r="B34" s="12">
        <v>387.07719565789091</v>
      </c>
      <c r="C34" s="12">
        <v>0</v>
      </c>
      <c r="D34" s="12">
        <v>178.25875045916942</v>
      </c>
      <c r="E34" s="12"/>
      <c r="F34" s="8"/>
      <c r="G34" s="8">
        <f t="shared" si="15"/>
        <v>0</v>
      </c>
      <c r="H34" s="8">
        <f t="shared" si="15"/>
        <v>0</v>
      </c>
      <c r="I34" s="8">
        <f t="shared" si="15"/>
        <v>0</v>
      </c>
    </row>
    <row r="35" spans="1:9" x14ac:dyDescent="0.3">
      <c r="A35">
        <v>8</v>
      </c>
      <c r="B35" s="12">
        <v>387.07719565789085</v>
      </c>
      <c r="C35" s="12">
        <v>0</v>
      </c>
      <c r="D35" s="12">
        <v>178.25875045916942</v>
      </c>
      <c r="E35" s="12"/>
      <c r="F35" s="8"/>
      <c r="G35" s="8">
        <f t="shared" si="15"/>
        <v>0</v>
      </c>
      <c r="H35" s="8">
        <f t="shared" si="15"/>
        <v>0</v>
      </c>
      <c r="I35" s="8">
        <f t="shared" si="15"/>
        <v>0</v>
      </c>
    </row>
    <row r="36" spans="1:9" x14ac:dyDescent="0.3">
      <c r="A36">
        <v>9</v>
      </c>
      <c r="B36" s="12">
        <v>387.07719565789091</v>
      </c>
      <c r="C36" s="12">
        <v>0</v>
      </c>
      <c r="D36" s="12">
        <v>178.25875045916933</v>
      </c>
      <c r="E36" s="12"/>
      <c r="F36" s="8"/>
      <c r="G36" s="8"/>
      <c r="H36" s="8"/>
      <c r="I36" s="8"/>
    </row>
    <row r="37" spans="1:9" x14ac:dyDescent="0.3">
      <c r="A37" t="s">
        <v>120</v>
      </c>
      <c r="B37" s="8">
        <v>2</v>
      </c>
      <c r="C37" s="8">
        <v>3</v>
      </c>
      <c r="D37" s="8">
        <v>4</v>
      </c>
      <c r="E37" s="8">
        <v>5</v>
      </c>
      <c r="F37" s="8"/>
      <c r="G37" s="8"/>
      <c r="H37" s="8"/>
      <c r="I37" s="8"/>
    </row>
    <row r="38" spans="1:9" x14ac:dyDescent="0.3">
      <c r="B38" s="8"/>
      <c r="C38" s="8"/>
      <c r="D38" s="8"/>
      <c r="E38" s="8"/>
      <c r="F38" s="8"/>
      <c r="G38" s="8"/>
      <c r="H38" s="8"/>
      <c r="I38" s="8"/>
    </row>
    <row r="39" spans="1:9" x14ac:dyDescent="0.3">
      <c r="B39" s="8"/>
      <c r="C39" s="8"/>
      <c r="D39" s="8"/>
      <c r="E39" s="8"/>
      <c r="F39" s="8"/>
      <c r="G39" s="8">
        <f>SUMSQ(G41:G49)</f>
        <v>640511.46768482553</v>
      </c>
      <c r="H39" s="8"/>
      <c r="I39" s="8"/>
    </row>
    <row r="40" spans="1:9" x14ac:dyDescent="0.3">
      <c r="A40" t="str">
        <f>A27</f>
        <v>Element</v>
      </c>
      <c r="B40" s="8" t="str">
        <f t="shared" ref="B40:D40" si="16">B27</f>
        <v>X hiba</v>
      </c>
      <c r="C40" s="8" t="str">
        <f t="shared" si="16"/>
        <v>Y hiba</v>
      </c>
      <c r="D40" s="8" t="str">
        <f t="shared" si="16"/>
        <v>Kisérlet</v>
      </c>
      <c r="E40" s="8" t="str">
        <f>E15</f>
        <v>Sebesség 2</v>
      </c>
      <c r="F40" s="8" t="s">
        <v>121</v>
      </c>
      <c r="G40" s="8" t="s">
        <v>63</v>
      </c>
      <c r="H40" s="8"/>
      <c r="I40" s="8"/>
    </row>
    <row r="41" spans="1:9" x14ac:dyDescent="0.3">
      <c r="A41" t="str">
        <f>A4</f>
        <v>IRL-€01</v>
      </c>
      <c r="B41" s="8">
        <f>VLOOKUP(B16,$A$28:$E$36,B$37,0)</f>
        <v>571.53923371608403</v>
      </c>
      <c r="C41" s="8">
        <f t="shared" ref="C41:D41" si="17">VLOOKUP(C16,$A$28:$E$36,C$37,0)</f>
        <v>0</v>
      </c>
      <c r="D41" s="8">
        <f t="shared" si="17"/>
        <v>178.25875044967074</v>
      </c>
      <c r="E41" s="8">
        <f>E16</f>
        <v>896</v>
      </c>
      <c r="F41" s="8">
        <f>B41+C41+D41</f>
        <v>749.79798416575477</v>
      </c>
      <c r="G41" s="8">
        <f>E41-F41</f>
        <v>146.20201583424523</v>
      </c>
      <c r="H41" s="8"/>
      <c r="I41" s="8"/>
    </row>
    <row r="42" spans="1:9" x14ac:dyDescent="0.3">
      <c r="A42" t="str">
        <f t="shared" ref="A42:A49" si="18">A5</f>
        <v>IRL-€02</v>
      </c>
      <c r="B42" s="8">
        <f t="shared" ref="B42:D49" si="19">VLOOKUP(B17,$A$28:$E$36,B$37,0)</f>
        <v>387.07719565789085</v>
      </c>
      <c r="C42" s="8">
        <f t="shared" si="19"/>
        <v>0</v>
      </c>
      <c r="D42" s="8">
        <f t="shared" si="19"/>
        <v>178.25875045916942</v>
      </c>
      <c r="E42" s="8">
        <f t="shared" ref="E42:E49" si="20">E17</f>
        <v>319</v>
      </c>
      <c r="F42" s="8">
        <f t="shared" ref="F42:F49" si="21">B42+C42+D42</f>
        <v>565.3359461170603</v>
      </c>
      <c r="G42" s="8">
        <f t="shared" ref="G42:G49" si="22">E42-F42</f>
        <v>-246.3359461170603</v>
      </c>
      <c r="H42" s="8"/>
      <c r="I42" s="8"/>
    </row>
    <row r="43" spans="1:9" x14ac:dyDescent="0.3">
      <c r="A43" t="str">
        <f t="shared" si="18"/>
        <v>IRL-€20</v>
      </c>
      <c r="B43" s="8">
        <f t="shared" si="19"/>
        <v>571.53923371608403</v>
      </c>
      <c r="C43" s="8">
        <f t="shared" si="19"/>
        <v>0</v>
      </c>
      <c r="D43" s="8">
        <f t="shared" si="19"/>
        <v>178.25875044967074</v>
      </c>
      <c r="E43" s="8">
        <f t="shared" si="20"/>
        <v>655</v>
      </c>
      <c r="F43" s="8">
        <f t="shared" si="21"/>
        <v>749.79798416575477</v>
      </c>
      <c r="G43" s="8">
        <f t="shared" si="22"/>
        <v>-94.797984165754769</v>
      </c>
      <c r="H43" s="8"/>
      <c r="I43" s="8"/>
    </row>
    <row r="44" spans="1:9" x14ac:dyDescent="0.3">
      <c r="A44" t="str">
        <f t="shared" si="18"/>
        <v>SMR-€01</v>
      </c>
      <c r="B44" s="8">
        <f t="shared" si="19"/>
        <v>387.07719565789091</v>
      </c>
      <c r="C44" s="8">
        <f t="shared" si="19"/>
        <v>0</v>
      </c>
      <c r="D44" s="8">
        <f t="shared" si="19"/>
        <v>178.25875045916933</v>
      </c>
      <c r="E44" s="8">
        <f t="shared" si="20"/>
        <v>569</v>
      </c>
      <c r="F44" s="8">
        <f t="shared" si="21"/>
        <v>565.3359461170603</v>
      </c>
      <c r="G44" s="8">
        <f t="shared" si="22"/>
        <v>3.6640538829396974</v>
      </c>
      <c r="H44" s="8"/>
      <c r="I44" s="8"/>
    </row>
    <row r="45" spans="1:9" x14ac:dyDescent="0.3">
      <c r="A45" t="str">
        <f t="shared" si="18"/>
        <v>SMR-€02</v>
      </c>
      <c r="B45" s="8">
        <f t="shared" si="19"/>
        <v>571.5392337160846</v>
      </c>
      <c r="C45" s="8">
        <f t="shared" si="19"/>
        <v>0</v>
      </c>
      <c r="D45" s="8">
        <f t="shared" si="19"/>
        <v>178.25875044967074</v>
      </c>
      <c r="E45" s="8">
        <f t="shared" si="20"/>
        <v>1280</v>
      </c>
      <c r="F45" s="8">
        <f t="shared" si="21"/>
        <v>749.79798416575534</v>
      </c>
      <c r="G45" s="8">
        <f t="shared" si="22"/>
        <v>530.20201583424466</v>
      </c>
      <c r="H45" s="8"/>
      <c r="I45" s="8"/>
    </row>
    <row r="46" spans="1:9" x14ac:dyDescent="0.3">
      <c r="A46" t="str">
        <f t="shared" si="18"/>
        <v>SMR-€20</v>
      </c>
      <c r="B46" s="8">
        <f t="shared" si="19"/>
        <v>387.07719565789091</v>
      </c>
      <c r="C46" s="8">
        <f t="shared" si="19"/>
        <v>54970.632910267246</v>
      </c>
      <c r="D46" s="8">
        <f t="shared" si="19"/>
        <v>178.25875045916942</v>
      </c>
      <c r="E46" s="8">
        <f t="shared" si="20"/>
        <v>55536</v>
      </c>
      <c r="F46" s="8">
        <f t="shared" si="21"/>
        <v>55535.968856384308</v>
      </c>
      <c r="G46" s="8">
        <f t="shared" si="22"/>
        <v>3.1143615691689774E-2</v>
      </c>
      <c r="H46" s="8"/>
      <c r="I46" s="8"/>
    </row>
    <row r="47" spans="1:9" x14ac:dyDescent="0.3">
      <c r="A47" t="str">
        <f t="shared" si="18"/>
        <v>SVK-€01</v>
      </c>
      <c r="B47" s="8">
        <f t="shared" si="19"/>
        <v>387.07719565789085</v>
      </c>
      <c r="C47" s="8">
        <f t="shared" si="19"/>
        <v>0</v>
      </c>
      <c r="D47" s="8">
        <f t="shared" si="19"/>
        <v>178.25875044967074</v>
      </c>
      <c r="E47" s="8">
        <f t="shared" si="20"/>
        <v>808</v>
      </c>
      <c r="F47" s="8">
        <f t="shared" si="21"/>
        <v>565.33594610756154</v>
      </c>
      <c r="G47" s="8">
        <f t="shared" si="22"/>
        <v>242.66405389243846</v>
      </c>
      <c r="H47" s="8"/>
      <c r="I47" s="8"/>
    </row>
    <row r="48" spans="1:9" x14ac:dyDescent="0.3">
      <c r="A48" t="str">
        <f t="shared" si="18"/>
        <v>SVK-€02</v>
      </c>
      <c r="B48" s="8">
        <f t="shared" si="19"/>
        <v>571.53923371608403</v>
      </c>
      <c r="C48" s="8">
        <f t="shared" si="19"/>
        <v>0</v>
      </c>
      <c r="D48" s="8">
        <f t="shared" si="19"/>
        <v>178.25875044967074</v>
      </c>
      <c r="E48" s="8">
        <f t="shared" si="20"/>
        <v>317</v>
      </c>
      <c r="F48" s="8">
        <f t="shared" si="21"/>
        <v>749.79798416575477</v>
      </c>
      <c r="G48" s="8">
        <f t="shared" si="22"/>
        <v>-432.79798416575477</v>
      </c>
      <c r="H48" s="8"/>
      <c r="I48" s="8"/>
    </row>
    <row r="49" spans="1:9" x14ac:dyDescent="0.3">
      <c r="A49" t="str">
        <f t="shared" si="18"/>
        <v>SVK-€20</v>
      </c>
      <c r="B49" s="8">
        <f t="shared" si="19"/>
        <v>571.53923371608403</v>
      </c>
      <c r="C49" s="8">
        <f t="shared" si="19"/>
        <v>0</v>
      </c>
      <c r="D49" s="8">
        <f t="shared" si="19"/>
        <v>178.25875045916942</v>
      </c>
      <c r="E49" s="8">
        <f t="shared" si="20"/>
        <v>601</v>
      </c>
      <c r="F49" s="8">
        <f t="shared" si="21"/>
        <v>749.79798417525342</v>
      </c>
      <c r="G49" s="8">
        <f t="shared" si="22"/>
        <v>-148.79798417525342</v>
      </c>
      <c r="H49" s="8"/>
      <c r="I49" s="8"/>
    </row>
  </sheetData>
  <conditionalFormatting sqref="B25:B26 B16:D24 B28:B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K2" location="'SVK20'!I2" display="(Valóságban)" xr:uid="{4A43B69C-036D-46CF-870A-3644E4462076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ADCD-44D2-4277-AB96-355C8DB07280}">
  <sheetPr codeName="Munka23"/>
  <dimension ref="A1:P49"/>
  <sheetViews>
    <sheetView zoomScale="70" zoomScaleNormal="70" workbookViewId="0">
      <selection activeCell="J54" sqref="J54"/>
    </sheetView>
  </sheetViews>
  <sheetFormatPr defaultRowHeight="14.4" x14ac:dyDescent="0.3"/>
  <cols>
    <col min="1" max="2" width="12.33203125" bestFit="1" customWidth="1"/>
    <col min="3" max="3" width="10.33203125" bestFit="1" customWidth="1"/>
    <col min="4" max="4" width="10" bestFit="1" customWidth="1"/>
    <col min="5" max="5" width="11" bestFit="1" customWidth="1"/>
    <col min="6" max="6" width="10.44140625" bestFit="1" customWidth="1"/>
    <col min="7" max="7" width="13.109375" bestFit="1" customWidth="1"/>
    <col min="8" max="8" width="25.6640625" bestFit="1" customWidth="1"/>
    <col min="9" max="9" width="13.88671875" bestFit="1" customWidth="1"/>
    <col min="10" max="10" width="24.44140625" bestFit="1" customWidth="1"/>
    <col min="11" max="11" width="17.109375" bestFit="1" customWidth="1"/>
    <col min="12" max="12" width="10.6640625" bestFit="1" customWidth="1"/>
    <col min="15" max="15" width="13.44140625" bestFit="1" customWidth="1"/>
    <col min="16" max="16" width="10.88671875" bestFit="1" customWidth="1"/>
  </cols>
  <sheetData>
    <row r="1" spans="1:16" x14ac:dyDescent="0.3">
      <c r="A1" t="s">
        <v>35</v>
      </c>
      <c r="B1" t="s">
        <v>34</v>
      </c>
      <c r="C1" t="s">
        <v>34</v>
      </c>
      <c r="D1" t="s">
        <v>103</v>
      </c>
      <c r="N1">
        <f>PEARSON(N4:N12,K4:K12)</f>
        <v>0.9937569528032707</v>
      </c>
    </row>
    <row r="2" spans="1:16" x14ac:dyDescent="0.3">
      <c r="A2" t="s">
        <v>79</v>
      </c>
      <c r="B2">
        <v>1</v>
      </c>
      <c r="C2">
        <v>1</v>
      </c>
      <c r="D2">
        <v>1</v>
      </c>
      <c r="I2" t="s">
        <v>113</v>
      </c>
      <c r="K2" s="22" t="s">
        <v>115</v>
      </c>
      <c r="M2">
        <f>CORREL(M4:M12,K4:K12)</f>
        <v>0.84628975665349138</v>
      </c>
      <c r="N2">
        <f>CORREL(N4:N12,K4:K12)</f>
        <v>0.9937569528032707</v>
      </c>
    </row>
    <row r="3" spans="1:16" x14ac:dyDescent="0.3">
      <c r="A3" s="19" t="s">
        <v>117</v>
      </c>
      <c r="B3" t="s">
        <v>109</v>
      </c>
      <c r="C3" t="s">
        <v>110</v>
      </c>
      <c r="D3" t="s">
        <v>111</v>
      </c>
      <c r="E3" t="str">
        <f>L3</f>
        <v>Sebesség 2</v>
      </c>
      <c r="F3" t="s">
        <v>116</v>
      </c>
      <c r="G3" t="s">
        <v>64</v>
      </c>
      <c r="H3" t="s">
        <v>44</v>
      </c>
      <c r="I3" t="s">
        <v>45</v>
      </c>
      <c r="J3" t="s">
        <v>112</v>
      </c>
      <c r="K3" s="21" t="s">
        <v>45</v>
      </c>
      <c r="L3" t="s">
        <v>114</v>
      </c>
      <c r="M3" t="s">
        <v>123</v>
      </c>
      <c r="N3" t="s">
        <v>124</v>
      </c>
      <c r="O3" t="s">
        <v>125</v>
      </c>
      <c r="P3" t="s">
        <v>126</v>
      </c>
    </row>
    <row r="4" spans="1:16" x14ac:dyDescent="0.3">
      <c r="A4" s="6" t="s">
        <v>12</v>
      </c>
      <c r="B4" s="11">
        <f>'IRL1'!M1</f>
        <v>0</v>
      </c>
      <c r="C4" s="11">
        <f>'IRL1'!N1</f>
        <v>60.799987792968068</v>
      </c>
      <c r="D4">
        <v>1</v>
      </c>
      <c r="E4" s="9">
        <f>P4</f>
        <v>0.89691223600586867</v>
      </c>
      <c r="F4" s="18">
        <f>VLOOKUP(A4,Munka2!$E$4:$H$12,4,0)</f>
        <v>0.82596709272352553</v>
      </c>
      <c r="G4">
        <v>1000</v>
      </c>
      <c r="H4">
        <f>VLOOKUP(A4,Munka2!$E$4:$F$12,2,0)</f>
        <v>857</v>
      </c>
      <c r="I4" s="8">
        <f>VLOOKUP(A4,Alapadatok!$A$4:$R$12,17,0)</f>
        <v>707.85379846406136</v>
      </c>
      <c r="J4" s="18">
        <f>I4/H4</f>
        <v>0.82596709272352553</v>
      </c>
      <c r="K4" s="24">
        <f t="shared" ref="K4:K12" si="0">I4+C4+B4</f>
        <v>768.65378625702942</v>
      </c>
      <c r="L4" s="9">
        <f>K4/H4</f>
        <v>0.89691223600586867</v>
      </c>
      <c r="M4" s="8">
        <f>'IRL1'!I2</f>
        <v>660.08435349114734</v>
      </c>
      <c r="N4" s="8">
        <f>I4+SQRT(B4*B4+C4*C4)</f>
        <v>768.65378625702942</v>
      </c>
      <c r="O4" s="8">
        <f>VLOOKUP(A4,Alapadatok!$A$4:$S$12,19,0)</f>
        <v>622.26119917603728</v>
      </c>
      <c r="P4" s="9">
        <f>N4/H4</f>
        <v>0.89691223600586867</v>
      </c>
    </row>
    <row r="5" spans="1:16" x14ac:dyDescent="0.3">
      <c r="A5" s="6" t="s">
        <v>14</v>
      </c>
      <c r="B5" s="11">
        <f>'IRL02'!L1</f>
        <v>0.79998779296795419</v>
      </c>
      <c r="C5" s="11">
        <f>'IRL02'!O1</f>
        <v>76.799987792970001</v>
      </c>
      <c r="D5">
        <v>2</v>
      </c>
      <c r="E5" s="9">
        <f t="shared" ref="E5:E12" si="1">P5</f>
        <v>0.3188450354911001</v>
      </c>
      <c r="F5" s="18">
        <f>VLOOKUP(A5,Munka2!$E$4:$H$12,4,0)</f>
        <v>0.2850403901477338</v>
      </c>
      <c r="G5">
        <v>1000</v>
      </c>
      <c r="H5">
        <f>VLOOKUP(A5,Munka2!$E$4:$F$12,2,0)</f>
        <v>2272</v>
      </c>
      <c r="I5" s="8">
        <f>VLOOKUP(A5,Alapadatok!$A$4:$R$12,17,0)</f>
        <v>647.61176641565123</v>
      </c>
      <c r="J5" s="18">
        <f t="shared" ref="J5:J12" si="2">I5/H5</f>
        <v>0.2850403901477338</v>
      </c>
      <c r="K5" s="24">
        <f t="shared" si="0"/>
        <v>725.21174200158919</v>
      </c>
      <c r="L5" s="9">
        <f t="shared" ref="L5:L12" si="3">K5/H5</f>
        <v>0.31919530897957271</v>
      </c>
      <c r="M5" s="8">
        <f>'IRL02'!I2</f>
        <v>1837.6825777477752</v>
      </c>
      <c r="N5" s="8">
        <f t="shared" ref="N5:N12" si="4">I5+SQRT(B5*B5+C5*C5)</f>
        <v>724.41592063577946</v>
      </c>
      <c r="O5" s="8">
        <f>VLOOKUP(A5,Alapadatok!$A$4:$S$12,19,0)</f>
        <v>564.46877681586602</v>
      </c>
      <c r="P5" s="9">
        <f t="shared" ref="P5:P12" si="5">N5/H5</f>
        <v>0.3188450354911001</v>
      </c>
    </row>
    <row r="6" spans="1:16" x14ac:dyDescent="0.3">
      <c r="A6" s="6" t="s">
        <v>19</v>
      </c>
      <c r="B6" s="11">
        <f>'IRL20'!L1</f>
        <v>0</v>
      </c>
      <c r="C6" s="11">
        <f>'IRL20'!O1</f>
        <v>12.799987792970001</v>
      </c>
      <c r="D6">
        <v>1</v>
      </c>
      <c r="E6" s="9">
        <f t="shared" si="1"/>
        <v>0.65587303853148016</v>
      </c>
      <c r="F6" s="18">
        <f>VLOOKUP(A6,Munka2!$E$4:$H$12,4,0)</f>
        <v>0.64578636572378112</v>
      </c>
      <c r="G6">
        <v>1000</v>
      </c>
      <c r="H6">
        <f>VLOOKUP(A6,Munka2!$E$4:$F$12,2,0)</f>
        <v>1269</v>
      </c>
      <c r="I6" s="8">
        <f>VLOOKUP(A6,Alapadatok!$A$4:$R$12,17,0)</f>
        <v>819.50289810347829</v>
      </c>
      <c r="J6" s="18">
        <f t="shared" si="2"/>
        <v>0.64578636572378112</v>
      </c>
      <c r="K6" s="24">
        <f t="shared" si="0"/>
        <v>832.30288589644829</v>
      </c>
      <c r="L6" s="9">
        <f t="shared" si="3"/>
        <v>0.65587303853148016</v>
      </c>
      <c r="M6" s="8">
        <f>'IRL20'!I2</f>
        <v>774.66383497516904</v>
      </c>
      <c r="N6" s="8">
        <f t="shared" si="4"/>
        <v>832.30288589644829</v>
      </c>
      <c r="O6" s="8">
        <f>VLOOKUP(A6,Alapadatok!$A$4:$S$12,19,0)</f>
        <v>720.50607214651563</v>
      </c>
      <c r="P6" s="9">
        <f t="shared" si="5"/>
        <v>0.65587303853148016</v>
      </c>
    </row>
    <row r="7" spans="1:16" x14ac:dyDescent="0.3">
      <c r="A7" s="6" t="s">
        <v>18</v>
      </c>
      <c r="B7" s="11">
        <f>'SMR1'!L1</f>
        <v>818.40002441406</v>
      </c>
      <c r="C7" s="11">
        <f>'SMR1'!O1</f>
        <v>294.40008544921795</v>
      </c>
      <c r="D7">
        <v>3</v>
      </c>
      <c r="E7" s="9">
        <f t="shared" si="1"/>
        <v>0.49273921665209108</v>
      </c>
      <c r="F7" s="18">
        <f>VLOOKUP(A7,Munka2!$E$4:$H$12,4,0)</f>
        <v>0.21906352541059149</v>
      </c>
      <c r="G7">
        <v>1000</v>
      </c>
      <c r="H7">
        <f>VLOOKUP(A7,Munka2!$E$4:$F$12,2,0)</f>
        <v>3178</v>
      </c>
      <c r="I7" s="8">
        <f>VLOOKUP(A7,Alapadatok!$A$4:$R$12,17,0)</f>
        <v>696.18388375485972</v>
      </c>
      <c r="J7" s="18">
        <f t="shared" si="2"/>
        <v>0.21906352541059149</v>
      </c>
      <c r="K7" s="24">
        <f t="shared" si="0"/>
        <v>1808.9839936181377</v>
      </c>
      <c r="L7" s="9">
        <f t="shared" si="3"/>
        <v>0.56922089163566325</v>
      </c>
      <c r="M7" s="8">
        <f>'SMR1'!I2</f>
        <v>2899.5887341873749</v>
      </c>
      <c r="N7" s="8">
        <f t="shared" si="4"/>
        <v>1565.9252305203454</v>
      </c>
      <c r="O7" s="8">
        <f>VLOOKUP(A7,Alapadatok!$A$4:$S$12,19,0)</f>
        <v>622.89646009589751</v>
      </c>
      <c r="P7" s="9">
        <f t="shared" si="5"/>
        <v>0.49273921665209108</v>
      </c>
    </row>
    <row r="8" spans="1:16" x14ac:dyDescent="0.3">
      <c r="A8" s="6" t="s">
        <v>17</v>
      </c>
      <c r="B8" s="11">
        <f>'SMR02'!M1</f>
        <v>1.1368683772161603E-13</v>
      </c>
      <c r="C8" s="11">
        <f>'SMR02'!N1</f>
        <v>57.599975585937955</v>
      </c>
      <c r="D8">
        <v>1</v>
      </c>
      <c r="E8" s="9">
        <f t="shared" si="1"/>
        <v>1.280366870359082</v>
      </c>
      <c r="F8" s="18">
        <f>VLOOKUP(A8,Munka2!$E$4:$H$12,4,0)</f>
        <v>1.1746788417610308</v>
      </c>
      <c r="G8">
        <v>1000</v>
      </c>
      <c r="H8">
        <f>VLOOKUP(A8,Munka2!$E$4:$F$12,2,0)</f>
        <v>545</v>
      </c>
      <c r="I8" s="8">
        <f>VLOOKUP(A8,Alapadatok!$A$4:$R$12,17,0)</f>
        <v>640.19996875976176</v>
      </c>
      <c r="J8" s="18">
        <f t="shared" si="2"/>
        <v>1.1746788417610308</v>
      </c>
      <c r="K8" s="24">
        <f t="shared" si="0"/>
        <v>697.79994434569983</v>
      </c>
      <c r="L8" s="9">
        <f t="shared" si="3"/>
        <v>1.2803668703590823</v>
      </c>
      <c r="M8" s="8">
        <f>'SMR02'!I2</f>
        <v>606.97188544205846</v>
      </c>
      <c r="N8" s="8">
        <f t="shared" si="4"/>
        <v>697.79994434569971</v>
      </c>
      <c r="O8" s="8">
        <f>VLOOKUP(A8,Alapadatok!$A$4:$S$12,19,0)</f>
        <v>567.18251030863075</v>
      </c>
      <c r="P8" s="9">
        <f t="shared" si="5"/>
        <v>1.280366870359082</v>
      </c>
    </row>
    <row r="9" spans="1:16" x14ac:dyDescent="0.3">
      <c r="A9" s="6" t="s">
        <v>15</v>
      </c>
      <c r="B9" s="11">
        <f>'SMR20'!L1</f>
        <v>8.7998046875</v>
      </c>
      <c r="C9" s="11">
        <f>'SMR20'!O1</f>
        <v>0.79998779296897737</v>
      </c>
      <c r="D9">
        <v>2</v>
      </c>
      <c r="E9" s="9">
        <f t="shared" si="1"/>
        <v>0.53599399790662017</v>
      </c>
      <c r="F9" s="18">
        <f>VLOOKUP(A9,Munka2!$E$4:$H$12,4,0)</f>
        <v>0.52791713026659548</v>
      </c>
      <c r="G9">
        <v>1000</v>
      </c>
      <c r="H9">
        <f>VLOOKUP(A9,Munka2!$E$4:$F$12,2,0)</f>
        <v>1094</v>
      </c>
      <c r="I9" s="8">
        <f>VLOOKUP(A9,Alapadatok!$A$4:$R$12,17,0)</f>
        <v>577.54134051165545</v>
      </c>
      <c r="J9" s="18">
        <f t="shared" si="2"/>
        <v>0.52791713026659548</v>
      </c>
      <c r="K9" s="24">
        <f t="shared" si="0"/>
        <v>587.14113299212443</v>
      </c>
      <c r="L9" s="9">
        <f t="shared" si="3"/>
        <v>0.53669207768932758</v>
      </c>
      <c r="M9" s="8">
        <f>'SMR02'!I2</f>
        <v>606.97188544205846</v>
      </c>
      <c r="N9" s="8">
        <f t="shared" si="4"/>
        <v>586.37743370984242</v>
      </c>
      <c r="O9" s="8">
        <f>VLOOKUP(A9,Alapadatok!$A$4:$S$12,19,0)</f>
        <v>477.88073826008093</v>
      </c>
      <c r="P9" s="9">
        <f t="shared" si="5"/>
        <v>0.53599399790662017</v>
      </c>
    </row>
    <row r="10" spans="1:16" x14ac:dyDescent="0.3">
      <c r="A10" s="6" t="s">
        <v>11</v>
      </c>
      <c r="B10" s="11">
        <f>'SVK1'!M1</f>
        <v>11.200012207032046</v>
      </c>
      <c r="C10" s="11">
        <f>'SVK1'!N1</f>
        <v>1.6000366210920447</v>
      </c>
      <c r="D10">
        <v>1</v>
      </c>
      <c r="E10" s="9">
        <f t="shared" si="1"/>
        <v>0.80646775596551123</v>
      </c>
      <c r="F10" s="18">
        <f>VLOOKUP(A10,Munka2!$E$4:$H$12,4,0)</f>
        <v>0.79039712278030227</v>
      </c>
      <c r="G10">
        <v>1000</v>
      </c>
      <c r="H10">
        <f>VLOOKUP(A10,Munka2!$E$4:$F$12,2,0)</f>
        <v>704</v>
      </c>
      <c r="I10" s="8">
        <f>VLOOKUP(A10,Alapadatok!$A$4:$R$12,17,0)</f>
        <v>556.43957443733279</v>
      </c>
      <c r="J10" s="18">
        <f t="shared" si="2"/>
        <v>0.79039712278030227</v>
      </c>
      <c r="K10" s="24">
        <f t="shared" si="0"/>
        <v>569.23962326545688</v>
      </c>
      <c r="L10" s="9">
        <f t="shared" si="3"/>
        <v>0.80857901032025126</v>
      </c>
      <c r="M10" s="8">
        <f>'SVK1'!I2</f>
        <v>550.78990454000768</v>
      </c>
      <c r="N10" s="8">
        <f t="shared" si="4"/>
        <v>567.75330019971989</v>
      </c>
      <c r="O10" s="8">
        <f>VLOOKUP(A10,Alapadatok!$A$4:$S$12,19,0)</f>
        <v>451.98340677507178</v>
      </c>
      <c r="P10" s="9">
        <f t="shared" si="5"/>
        <v>0.80646775596551123</v>
      </c>
    </row>
    <row r="11" spans="1:16" x14ac:dyDescent="0.3">
      <c r="A11" s="6" t="s">
        <v>13</v>
      </c>
      <c r="B11" s="11">
        <f>'SVK2'!$M$1</f>
        <v>0</v>
      </c>
      <c r="C11" s="11">
        <f>'SVK2'!$N$1</f>
        <v>6.3999633789059089</v>
      </c>
      <c r="D11">
        <v>1</v>
      </c>
      <c r="E11" s="9">
        <f t="shared" si="1"/>
        <v>0.31714240863456783</v>
      </c>
      <c r="F11" s="18">
        <f>VLOOKUP(A11,Munka2!$E$4:$H$12,4,0)</f>
        <v>0.31536661413431644</v>
      </c>
      <c r="G11">
        <v>1000</v>
      </c>
      <c r="H11">
        <f>VLOOKUP(A11,Munka2!$E$4:$F$12,2,0)</f>
        <v>3604</v>
      </c>
      <c r="I11" s="8">
        <f>VLOOKUP(A11,Alapadatok!$A$4:$R$12,17,0)</f>
        <v>1136.5812773400764</v>
      </c>
      <c r="J11" s="18">
        <f t="shared" si="2"/>
        <v>0.31536661413431644</v>
      </c>
      <c r="K11" s="24">
        <f t="shared" si="0"/>
        <v>1142.9812407189825</v>
      </c>
      <c r="L11" s="9">
        <f t="shared" si="3"/>
        <v>0.31714240863456783</v>
      </c>
      <c r="M11" s="8">
        <f>'SVK2'!I2</f>
        <v>1122.7880050174315</v>
      </c>
      <c r="N11" s="8">
        <f t="shared" si="4"/>
        <v>1142.9812407189825</v>
      </c>
      <c r="O11" s="8">
        <f>VLOOKUP(A11,Alapadatok!$A$4:$S$12,19,0)</f>
        <v>1044.521421513221</v>
      </c>
      <c r="P11" s="9">
        <f t="shared" si="5"/>
        <v>0.31714240863456783</v>
      </c>
    </row>
    <row r="12" spans="1:16" x14ac:dyDescent="0.3">
      <c r="A12" s="6" t="s">
        <v>16</v>
      </c>
      <c r="B12" s="11">
        <f>'SVK20'!$M$1</f>
        <v>0</v>
      </c>
      <c r="C12" s="11">
        <f>'SVK20'!$N$1</f>
        <v>20.799987792970001</v>
      </c>
      <c r="D12">
        <v>2</v>
      </c>
      <c r="E12" s="9">
        <f t="shared" si="1"/>
        <v>0.60197172555343403</v>
      </c>
      <c r="F12" s="18">
        <f>VLOOKUP(A12,Munka2!$E$4:$H$12,4,0)</f>
        <v>0.58582266670796035</v>
      </c>
      <c r="G12">
        <v>1000</v>
      </c>
      <c r="H12">
        <f>VLOOKUP(A12,Munka2!$E$4:$F$12,2,0)</f>
        <v>1288</v>
      </c>
      <c r="I12" s="8">
        <f>VLOOKUP(A12,Alapadatok!$A$4:$R$12,17,0)</f>
        <v>754.53959471985297</v>
      </c>
      <c r="J12" s="18">
        <f t="shared" si="2"/>
        <v>0.58582266670796035</v>
      </c>
      <c r="K12" s="24">
        <f t="shared" si="0"/>
        <v>775.33958251282297</v>
      </c>
      <c r="L12" s="9">
        <f t="shared" si="3"/>
        <v>0.60197172555343403</v>
      </c>
      <c r="M12" s="8">
        <f>'SVK20'!I2</f>
        <v>736.56364943224605</v>
      </c>
      <c r="N12" s="8">
        <f t="shared" si="4"/>
        <v>775.33958251282297</v>
      </c>
      <c r="O12" s="8">
        <f>VLOOKUP(A12,Alapadatok!$A$4:$S$12,19,0)</f>
        <v>675.00666663374523</v>
      </c>
      <c r="P12" s="9">
        <f t="shared" si="5"/>
        <v>0.60197172555343403</v>
      </c>
    </row>
    <row r="13" spans="1:16" x14ac:dyDescent="0.3">
      <c r="F13" s="9">
        <f>SUM(F4:F12)</f>
        <v>5.3700397496558372</v>
      </c>
      <c r="H13">
        <f>SUM(H4:H12)</f>
        <v>14811</v>
      </c>
      <c r="I13" s="8">
        <f>SUM(I4:I12)</f>
        <v>6536.4541025067301</v>
      </c>
    </row>
    <row r="14" spans="1:16" x14ac:dyDescent="0.3">
      <c r="N14" s="8">
        <f>PEARSON(N17:N25,K17:K25)</f>
        <v>1</v>
      </c>
    </row>
    <row r="15" spans="1:16" x14ac:dyDescent="0.3">
      <c r="A15" s="6" t="s">
        <v>119</v>
      </c>
      <c r="B15" t="str">
        <f>B3</f>
        <v>X hiba</v>
      </c>
      <c r="C15" t="str">
        <f t="shared" ref="C15:E15" si="6">C3</f>
        <v>Y hiba</v>
      </c>
      <c r="D15" t="str">
        <f t="shared" si="6"/>
        <v>Kisérlet</v>
      </c>
      <c r="E15" t="str">
        <f t="shared" si="6"/>
        <v>Sebesség 2</v>
      </c>
    </row>
    <row r="16" spans="1:16" x14ac:dyDescent="0.3">
      <c r="A16" t="str">
        <f>A4</f>
        <v>IRL-€01</v>
      </c>
      <c r="B16">
        <f>RANK(B4,B$4:B$12,B$2)</f>
        <v>1</v>
      </c>
      <c r="C16">
        <f t="shared" ref="C16:D16" si="7">RANK(C4,C$4:C$12,C$2)</f>
        <v>7</v>
      </c>
      <c r="D16">
        <f t="shared" si="7"/>
        <v>1</v>
      </c>
      <c r="E16">
        <f>INT(E4*1000)</f>
        <v>896</v>
      </c>
      <c r="K16">
        <f>RANK(K4,K$4:K$12,0)</f>
        <v>5</v>
      </c>
      <c r="L16">
        <f t="shared" ref="L16:O24" si="8">RANK(L4,L$4:L$12,0)</f>
        <v>2</v>
      </c>
      <c r="M16">
        <f t="shared" si="8"/>
        <v>6</v>
      </c>
      <c r="N16">
        <f t="shared" si="8"/>
        <v>5</v>
      </c>
      <c r="O16">
        <f t="shared" si="8"/>
        <v>5</v>
      </c>
    </row>
    <row r="17" spans="1:15" x14ac:dyDescent="0.3">
      <c r="A17" t="str">
        <f t="shared" ref="A17:A24" si="9">A5</f>
        <v>IRL-€02</v>
      </c>
      <c r="B17">
        <f t="shared" ref="B17:D24" si="10">RANK(B5,B$4:B$12,B$2)</f>
        <v>6</v>
      </c>
      <c r="C17">
        <f t="shared" si="10"/>
        <v>8</v>
      </c>
      <c r="D17">
        <f t="shared" si="10"/>
        <v>6</v>
      </c>
      <c r="E17">
        <f t="shared" ref="E17:E24" si="11">INT(E5*1000)</f>
        <v>318</v>
      </c>
      <c r="K17">
        <f t="shared" ref="K17:L24" si="12">RANK(K5,K$4:K$12,0)</f>
        <v>6</v>
      </c>
      <c r="L17">
        <f t="shared" si="12"/>
        <v>8</v>
      </c>
      <c r="M17">
        <f t="shared" si="8"/>
        <v>2</v>
      </c>
      <c r="N17">
        <f t="shared" si="8"/>
        <v>6</v>
      </c>
      <c r="O17">
        <f t="shared" si="8"/>
        <v>7</v>
      </c>
    </row>
    <row r="18" spans="1:15" x14ac:dyDescent="0.3">
      <c r="A18" t="str">
        <f t="shared" si="9"/>
        <v>IRL-€20</v>
      </c>
      <c r="B18">
        <f t="shared" si="10"/>
        <v>1</v>
      </c>
      <c r="C18">
        <f t="shared" si="10"/>
        <v>4</v>
      </c>
      <c r="D18">
        <f t="shared" si="10"/>
        <v>1</v>
      </c>
      <c r="E18">
        <f t="shared" si="11"/>
        <v>655</v>
      </c>
      <c r="K18">
        <f t="shared" si="12"/>
        <v>3</v>
      </c>
      <c r="L18">
        <f t="shared" si="12"/>
        <v>4</v>
      </c>
      <c r="M18">
        <f t="shared" si="8"/>
        <v>4</v>
      </c>
      <c r="N18">
        <f t="shared" si="8"/>
        <v>3</v>
      </c>
      <c r="O18">
        <f t="shared" si="8"/>
        <v>2</v>
      </c>
    </row>
    <row r="19" spans="1:15" x14ac:dyDescent="0.3">
      <c r="A19" t="str">
        <f t="shared" si="9"/>
        <v>SMR-€01</v>
      </c>
      <c r="B19">
        <f t="shared" si="10"/>
        <v>9</v>
      </c>
      <c r="C19">
        <f t="shared" si="10"/>
        <v>9</v>
      </c>
      <c r="D19">
        <f t="shared" si="10"/>
        <v>9</v>
      </c>
      <c r="E19">
        <f t="shared" si="11"/>
        <v>492</v>
      </c>
      <c r="K19">
        <f t="shared" si="12"/>
        <v>1</v>
      </c>
      <c r="L19">
        <f t="shared" si="12"/>
        <v>6</v>
      </c>
      <c r="M19">
        <f t="shared" si="8"/>
        <v>1</v>
      </c>
      <c r="N19">
        <f t="shared" si="8"/>
        <v>1</v>
      </c>
      <c r="O19">
        <f t="shared" si="8"/>
        <v>4</v>
      </c>
    </row>
    <row r="20" spans="1:15" x14ac:dyDescent="0.3">
      <c r="A20" t="str">
        <f t="shared" si="9"/>
        <v>SMR-€02</v>
      </c>
      <c r="B20">
        <f t="shared" si="10"/>
        <v>5</v>
      </c>
      <c r="C20">
        <f t="shared" si="10"/>
        <v>6</v>
      </c>
      <c r="D20">
        <f t="shared" si="10"/>
        <v>1</v>
      </c>
      <c r="E20">
        <f t="shared" si="11"/>
        <v>1280</v>
      </c>
      <c r="K20">
        <f t="shared" si="12"/>
        <v>7</v>
      </c>
      <c r="L20">
        <f t="shared" si="12"/>
        <v>1</v>
      </c>
      <c r="M20">
        <f t="shared" si="8"/>
        <v>7</v>
      </c>
      <c r="N20">
        <f t="shared" si="8"/>
        <v>7</v>
      </c>
      <c r="O20">
        <f t="shared" si="8"/>
        <v>6</v>
      </c>
    </row>
    <row r="21" spans="1:15" x14ac:dyDescent="0.3">
      <c r="A21" t="str">
        <f t="shared" si="9"/>
        <v>SMR-€20</v>
      </c>
      <c r="B21">
        <f t="shared" si="10"/>
        <v>7</v>
      </c>
      <c r="C21">
        <f t="shared" si="10"/>
        <v>1</v>
      </c>
      <c r="D21">
        <f t="shared" si="10"/>
        <v>6</v>
      </c>
      <c r="E21">
        <f t="shared" si="11"/>
        <v>535</v>
      </c>
      <c r="K21">
        <f t="shared" si="12"/>
        <v>8</v>
      </c>
      <c r="L21">
        <f t="shared" si="12"/>
        <v>7</v>
      </c>
      <c r="M21">
        <f t="shared" si="8"/>
        <v>7</v>
      </c>
      <c r="N21">
        <f t="shared" si="8"/>
        <v>8</v>
      </c>
      <c r="O21">
        <f t="shared" si="8"/>
        <v>8</v>
      </c>
    </row>
    <row r="22" spans="1:15" x14ac:dyDescent="0.3">
      <c r="A22" t="str">
        <f t="shared" si="9"/>
        <v>SVK-€01</v>
      </c>
      <c r="B22">
        <f t="shared" si="10"/>
        <v>8</v>
      </c>
      <c r="C22">
        <f t="shared" si="10"/>
        <v>2</v>
      </c>
      <c r="D22">
        <f t="shared" si="10"/>
        <v>1</v>
      </c>
      <c r="E22">
        <f t="shared" si="11"/>
        <v>806</v>
      </c>
      <c r="K22">
        <f t="shared" si="12"/>
        <v>9</v>
      </c>
      <c r="L22">
        <f t="shared" si="12"/>
        <v>3</v>
      </c>
      <c r="M22">
        <f t="shared" si="8"/>
        <v>9</v>
      </c>
      <c r="N22">
        <f t="shared" si="8"/>
        <v>9</v>
      </c>
      <c r="O22">
        <f t="shared" si="8"/>
        <v>9</v>
      </c>
    </row>
    <row r="23" spans="1:15" x14ac:dyDescent="0.3">
      <c r="A23" t="str">
        <f t="shared" si="9"/>
        <v>SVK-€02</v>
      </c>
      <c r="B23">
        <f t="shared" si="10"/>
        <v>1</v>
      </c>
      <c r="C23">
        <f t="shared" si="10"/>
        <v>3</v>
      </c>
      <c r="D23">
        <f t="shared" si="10"/>
        <v>1</v>
      </c>
      <c r="E23">
        <f t="shared" si="11"/>
        <v>317</v>
      </c>
      <c r="K23">
        <f t="shared" si="12"/>
        <v>2</v>
      </c>
      <c r="L23">
        <f t="shared" si="12"/>
        <v>9</v>
      </c>
      <c r="M23">
        <f t="shared" si="8"/>
        <v>3</v>
      </c>
      <c r="N23">
        <f t="shared" si="8"/>
        <v>2</v>
      </c>
      <c r="O23">
        <f t="shared" si="8"/>
        <v>1</v>
      </c>
    </row>
    <row r="24" spans="1:15" x14ac:dyDescent="0.3">
      <c r="A24" t="str">
        <f t="shared" si="9"/>
        <v>SVK-€20</v>
      </c>
      <c r="B24">
        <f t="shared" si="10"/>
        <v>1</v>
      </c>
      <c r="C24">
        <f t="shared" si="10"/>
        <v>5</v>
      </c>
      <c r="D24">
        <f t="shared" si="10"/>
        <v>6</v>
      </c>
      <c r="E24">
        <f t="shared" si="11"/>
        <v>601</v>
      </c>
      <c r="K24">
        <f t="shared" si="12"/>
        <v>4</v>
      </c>
      <c r="L24">
        <f t="shared" si="12"/>
        <v>5</v>
      </c>
      <c r="M24">
        <f t="shared" si="8"/>
        <v>5</v>
      </c>
      <c r="N24">
        <f t="shared" si="8"/>
        <v>4</v>
      </c>
      <c r="O24">
        <f t="shared" si="8"/>
        <v>3</v>
      </c>
    </row>
    <row r="27" spans="1:15" x14ac:dyDescent="0.3">
      <c r="A27" t="str">
        <f>A15</f>
        <v>Element</v>
      </c>
      <c r="B27" t="str">
        <f t="shared" ref="B27:D27" si="13">B15</f>
        <v>X hiba</v>
      </c>
      <c r="C27" t="str">
        <f t="shared" si="13"/>
        <v>Y hiba</v>
      </c>
      <c r="D27" t="str">
        <f t="shared" si="13"/>
        <v>Kisérlet</v>
      </c>
      <c r="G27" t="str">
        <f>B27</f>
        <v>X hiba</v>
      </c>
      <c r="H27" t="str">
        <f t="shared" ref="H27:I27" si="14">C27</f>
        <v>Y hiba</v>
      </c>
      <c r="I27" t="str">
        <f t="shared" si="14"/>
        <v>Kisérlet</v>
      </c>
    </row>
    <row r="28" spans="1:15" x14ac:dyDescent="0.3">
      <c r="A28">
        <v>1</v>
      </c>
      <c r="B28" s="12">
        <v>230.33487049674383</v>
      </c>
      <c r="C28" s="12">
        <v>276.0745894903369</v>
      </c>
      <c r="D28" s="12">
        <v>287.12901217607413</v>
      </c>
      <c r="E28" s="12"/>
      <c r="F28" s="8"/>
      <c r="G28" s="8">
        <f>B28-B29</f>
        <v>0</v>
      </c>
      <c r="H28" s="8">
        <f>C28-C29</f>
        <v>0</v>
      </c>
      <c r="I28" s="8">
        <f>D28-D29</f>
        <v>93.507081467317619</v>
      </c>
    </row>
    <row r="29" spans="1:15" x14ac:dyDescent="0.3">
      <c r="A29">
        <v>2</v>
      </c>
      <c r="B29" s="12">
        <v>230.33487049674383</v>
      </c>
      <c r="C29" s="12">
        <v>276.0745894903369</v>
      </c>
      <c r="D29" s="12">
        <v>193.62193070875651</v>
      </c>
      <c r="E29" s="12"/>
      <c r="F29" s="8"/>
      <c r="G29" s="8">
        <f t="shared" ref="G29:I35" si="15">B29-B30</f>
        <v>0</v>
      </c>
      <c r="H29" s="8">
        <f t="shared" si="15"/>
        <v>0</v>
      </c>
      <c r="I29" s="8">
        <f t="shared" si="15"/>
        <v>22.07122251800854</v>
      </c>
    </row>
    <row r="30" spans="1:15" x14ac:dyDescent="0.3">
      <c r="A30">
        <v>3</v>
      </c>
      <c r="B30" s="12">
        <v>230.33487049674383</v>
      </c>
      <c r="C30" s="12">
        <v>276.0745894903369</v>
      </c>
      <c r="D30" s="12">
        <v>171.55070819074797</v>
      </c>
      <c r="E30" s="12"/>
      <c r="F30" s="8"/>
      <c r="G30" s="8">
        <f t="shared" si="15"/>
        <v>0</v>
      </c>
      <c r="H30" s="8">
        <f t="shared" si="15"/>
        <v>0</v>
      </c>
      <c r="I30" s="8">
        <f t="shared" si="15"/>
        <v>22.071222518008568</v>
      </c>
    </row>
    <row r="31" spans="1:15" x14ac:dyDescent="0.3">
      <c r="A31">
        <v>4</v>
      </c>
      <c r="B31" s="12">
        <v>230.33487049674383</v>
      </c>
      <c r="C31" s="12">
        <v>276.0745894903369</v>
      </c>
      <c r="D31" s="12">
        <v>149.4794856727394</v>
      </c>
      <c r="E31" s="12"/>
      <c r="F31" s="8"/>
      <c r="G31" s="8">
        <f t="shared" si="15"/>
        <v>0</v>
      </c>
      <c r="H31" s="8">
        <f t="shared" si="15"/>
        <v>0</v>
      </c>
      <c r="I31" s="8">
        <f t="shared" si="15"/>
        <v>22.071222518008511</v>
      </c>
    </row>
    <row r="32" spans="1:15" x14ac:dyDescent="0.3">
      <c r="A32">
        <v>5</v>
      </c>
      <c r="B32" s="12">
        <v>230.3348704967438</v>
      </c>
      <c r="C32" s="12">
        <v>276.0745894903369</v>
      </c>
      <c r="D32" s="12">
        <v>127.40826315473089</v>
      </c>
      <c r="E32" s="12"/>
      <c r="F32" s="8"/>
      <c r="G32" s="8">
        <f t="shared" si="15"/>
        <v>13.692457518544131</v>
      </c>
      <c r="H32" s="8">
        <f t="shared" si="15"/>
        <v>0</v>
      </c>
      <c r="I32" s="8">
        <f t="shared" si="15"/>
        <v>58.971471402703756</v>
      </c>
    </row>
    <row r="33" spans="1:9" x14ac:dyDescent="0.3">
      <c r="A33">
        <v>6</v>
      </c>
      <c r="B33" s="12">
        <v>216.64241297819967</v>
      </c>
      <c r="C33" s="12">
        <v>276.07458949033696</v>
      </c>
      <c r="D33" s="12">
        <v>68.436791752027133</v>
      </c>
      <c r="E33" s="12"/>
      <c r="F33" s="8"/>
      <c r="G33" s="8">
        <f t="shared" si="15"/>
        <v>0</v>
      </c>
      <c r="H33" s="8">
        <f t="shared" si="15"/>
        <v>0</v>
      </c>
      <c r="I33" s="8">
        <f t="shared" si="15"/>
        <v>0</v>
      </c>
    </row>
    <row r="34" spans="1:9" x14ac:dyDescent="0.3">
      <c r="A34">
        <v>7</v>
      </c>
      <c r="B34" s="12">
        <v>216.64241297819967</v>
      </c>
      <c r="C34" s="12">
        <v>276.07458949033702</v>
      </c>
      <c r="D34" s="12">
        <v>68.436791752027133</v>
      </c>
      <c r="E34" s="12"/>
      <c r="F34" s="8"/>
      <c r="G34" s="8">
        <f t="shared" si="15"/>
        <v>0</v>
      </c>
      <c r="H34" s="8">
        <f t="shared" si="15"/>
        <v>156.15378496364539</v>
      </c>
      <c r="I34" s="8">
        <f t="shared" si="15"/>
        <v>0</v>
      </c>
    </row>
    <row r="35" spans="1:9" x14ac:dyDescent="0.3">
      <c r="A35">
        <v>8</v>
      </c>
      <c r="B35" s="12">
        <v>216.6424129781997</v>
      </c>
      <c r="C35" s="12">
        <v>119.92080452669163</v>
      </c>
      <c r="D35" s="12">
        <v>68.436791752027133</v>
      </c>
      <c r="E35" s="12"/>
      <c r="F35" s="8"/>
      <c r="G35" s="8">
        <f t="shared" si="15"/>
        <v>0</v>
      </c>
      <c r="H35" s="8">
        <f t="shared" si="15"/>
        <v>0</v>
      </c>
      <c r="I35" s="8">
        <f t="shared" si="15"/>
        <v>0</v>
      </c>
    </row>
    <row r="36" spans="1:9" x14ac:dyDescent="0.3">
      <c r="A36">
        <v>9</v>
      </c>
      <c r="B36" s="12">
        <v>216.64241297819967</v>
      </c>
      <c r="C36" s="12">
        <v>119.92080452669163</v>
      </c>
      <c r="D36" s="12">
        <v>68.436791752027162</v>
      </c>
      <c r="E36" s="12"/>
      <c r="F36" s="8"/>
      <c r="G36" s="8"/>
      <c r="H36" s="8"/>
      <c r="I36" s="8"/>
    </row>
    <row r="37" spans="1:9" x14ac:dyDescent="0.3">
      <c r="A37" t="s">
        <v>120</v>
      </c>
      <c r="B37" s="8">
        <v>2</v>
      </c>
      <c r="C37" s="8">
        <v>3</v>
      </c>
      <c r="D37" s="8">
        <v>4</v>
      </c>
      <c r="E37" s="8">
        <v>5</v>
      </c>
      <c r="F37" s="8"/>
      <c r="G37" s="8"/>
      <c r="H37" s="8"/>
      <c r="I37" s="8"/>
    </row>
    <row r="38" spans="1:9" x14ac:dyDescent="0.3">
      <c r="B38" s="8"/>
      <c r="C38" s="8"/>
      <c r="D38" s="8"/>
      <c r="E38" s="8"/>
      <c r="F38" s="8"/>
      <c r="G38" s="8"/>
      <c r="H38" s="8"/>
      <c r="I38" s="8"/>
    </row>
    <row r="39" spans="1:9" x14ac:dyDescent="0.3">
      <c r="B39" s="8"/>
      <c r="C39" s="8"/>
      <c r="D39" s="8"/>
      <c r="E39" s="8"/>
      <c r="F39" s="8"/>
      <c r="G39" s="8">
        <f>SUMSQ(G41:G49)</f>
        <v>510615.07692310918</v>
      </c>
      <c r="H39" s="8"/>
      <c r="I39" s="8"/>
    </row>
    <row r="40" spans="1:9" x14ac:dyDescent="0.3">
      <c r="A40" t="str">
        <f>A27</f>
        <v>Element</v>
      </c>
      <c r="B40" s="8" t="str">
        <f t="shared" ref="B40:D40" si="16">B27</f>
        <v>X hiba</v>
      </c>
      <c r="C40" s="8" t="str">
        <f t="shared" si="16"/>
        <v>Y hiba</v>
      </c>
      <c r="D40" s="8" t="str">
        <f t="shared" si="16"/>
        <v>Kisérlet</v>
      </c>
      <c r="E40" s="8" t="str">
        <f>E15</f>
        <v>Sebesség 2</v>
      </c>
      <c r="F40" s="8" t="s">
        <v>121</v>
      </c>
      <c r="G40" s="8" t="s">
        <v>63</v>
      </c>
      <c r="H40" s="8" t="s">
        <v>127</v>
      </c>
      <c r="I40" s="8"/>
    </row>
    <row r="41" spans="1:9" x14ac:dyDescent="0.3">
      <c r="A41" t="str">
        <f>A4</f>
        <v>IRL-€01</v>
      </c>
      <c r="B41" s="8">
        <f>VLOOKUP(B16,$A$28:$E$36,B$37,0)</f>
        <v>230.33487049674383</v>
      </c>
      <c r="C41" s="8">
        <f t="shared" ref="C41:D41" si="17">VLOOKUP(C16,$A$28:$E$36,C$37,0)</f>
        <v>276.07458949033702</v>
      </c>
      <c r="D41" s="8">
        <f t="shared" si="17"/>
        <v>287.12901217607413</v>
      </c>
      <c r="E41" s="8">
        <f>E16</f>
        <v>896</v>
      </c>
      <c r="F41" s="8">
        <f>B41+C41+D41</f>
        <v>793.53847216315489</v>
      </c>
      <c r="G41" s="8">
        <f>E41-F41</f>
        <v>102.46152783684511</v>
      </c>
      <c r="H41" s="8">
        <f>Idealitás2!G41</f>
        <v>102.38462696904412</v>
      </c>
      <c r="I41" s="8"/>
    </row>
    <row r="42" spans="1:9" x14ac:dyDescent="0.3">
      <c r="A42" t="str">
        <f t="shared" ref="A42:A49" si="18">A5</f>
        <v>IRL-€02</v>
      </c>
      <c r="B42" s="8">
        <f t="shared" ref="B42:D49" si="19">VLOOKUP(B17,$A$28:$E$36,B$37,0)</f>
        <v>216.64241297819967</v>
      </c>
      <c r="C42" s="8">
        <f t="shared" si="19"/>
        <v>119.92080452669163</v>
      </c>
      <c r="D42" s="8">
        <f t="shared" si="19"/>
        <v>68.436791752027133</v>
      </c>
      <c r="E42" s="8">
        <f t="shared" ref="E42:E49" si="20">E17</f>
        <v>318</v>
      </c>
      <c r="F42" s="8">
        <f t="shared" ref="F42:F49" si="21">B42+C42+D42</f>
        <v>405.00000925691847</v>
      </c>
      <c r="G42" s="8">
        <f t="shared" ref="G42:G49" si="22">E42-F42</f>
        <v>-87.000009256918474</v>
      </c>
      <c r="H42" s="8">
        <f>Idealitás2!G42</f>
        <v>-124.99996260404896</v>
      </c>
      <c r="I42" s="8"/>
    </row>
    <row r="43" spans="1:9" x14ac:dyDescent="0.3">
      <c r="A43" t="str">
        <f t="shared" si="18"/>
        <v>IRL-€20</v>
      </c>
      <c r="B43" s="8">
        <f t="shared" si="19"/>
        <v>230.33487049674383</v>
      </c>
      <c r="C43" s="8">
        <f t="shared" si="19"/>
        <v>276.0745894903369</v>
      </c>
      <c r="D43" s="8">
        <f t="shared" si="19"/>
        <v>287.12901217607413</v>
      </c>
      <c r="E43" s="8">
        <f t="shared" si="20"/>
        <v>655</v>
      </c>
      <c r="F43" s="8">
        <f t="shared" si="21"/>
        <v>793.53847216315489</v>
      </c>
      <c r="G43" s="8">
        <f t="shared" si="22"/>
        <v>-138.53847216315489</v>
      </c>
      <c r="H43" s="8">
        <f>Idealitás2!G43</f>
        <v>-138.61537303095588</v>
      </c>
      <c r="I43" s="8"/>
    </row>
    <row r="44" spans="1:9" x14ac:dyDescent="0.3">
      <c r="A44" t="str">
        <f t="shared" si="18"/>
        <v>SMR-€01</v>
      </c>
      <c r="B44" s="8">
        <f t="shared" si="19"/>
        <v>216.64241297819967</v>
      </c>
      <c r="C44" s="8">
        <f t="shared" si="19"/>
        <v>119.92080452669163</v>
      </c>
      <c r="D44" s="8">
        <f t="shared" si="19"/>
        <v>68.436791752027162</v>
      </c>
      <c r="E44" s="8">
        <f t="shared" si="20"/>
        <v>492</v>
      </c>
      <c r="F44" s="8">
        <f t="shared" si="21"/>
        <v>405.00000925691847</v>
      </c>
      <c r="G44" s="8">
        <f t="shared" si="22"/>
        <v>86.999990743081526</v>
      </c>
      <c r="H44" s="8">
        <f>Idealitás2!G44</f>
        <v>125.00003739595104</v>
      </c>
      <c r="I44" s="8"/>
    </row>
    <row r="45" spans="1:9" x14ac:dyDescent="0.3">
      <c r="A45" t="str">
        <f t="shared" si="18"/>
        <v>SMR-€02</v>
      </c>
      <c r="B45" s="8">
        <f t="shared" si="19"/>
        <v>230.3348704967438</v>
      </c>
      <c r="C45" s="8">
        <f t="shared" si="19"/>
        <v>276.07458949033696</v>
      </c>
      <c r="D45" s="8">
        <f t="shared" si="19"/>
        <v>287.12901217607413</v>
      </c>
      <c r="E45" s="8">
        <f t="shared" si="20"/>
        <v>1280</v>
      </c>
      <c r="F45" s="8">
        <f t="shared" si="21"/>
        <v>793.53847216315489</v>
      </c>
      <c r="G45" s="8">
        <f t="shared" si="22"/>
        <v>486.46152783684511</v>
      </c>
      <c r="H45" s="8">
        <f>Idealitás2!G45</f>
        <v>486.38462696904401</v>
      </c>
      <c r="I45" s="8"/>
    </row>
    <row r="46" spans="1:9" x14ac:dyDescent="0.3">
      <c r="A46" t="str">
        <f t="shared" si="18"/>
        <v>SMR-€20</v>
      </c>
      <c r="B46" s="8">
        <f t="shared" si="19"/>
        <v>216.64241297819967</v>
      </c>
      <c r="C46" s="8">
        <f t="shared" si="19"/>
        <v>276.0745894903369</v>
      </c>
      <c r="D46" s="8">
        <f t="shared" si="19"/>
        <v>68.436791752027133</v>
      </c>
      <c r="E46" s="8">
        <f t="shared" si="20"/>
        <v>535</v>
      </c>
      <c r="F46" s="8">
        <f t="shared" si="21"/>
        <v>561.15379422056367</v>
      </c>
      <c r="G46" s="8">
        <f t="shared" si="22"/>
        <v>-26.153794220563668</v>
      </c>
      <c r="H46" s="8">
        <f>Idealitás2!G46</f>
        <v>-26.461521655641604</v>
      </c>
      <c r="I46" s="8"/>
    </row>
    <row r="47" spans="1:9" x14ac:dyDescent="0.3">
      <c r="A47" t="str">
        <f t="shared" si="18"/>
        <v>SVK-€01</v>
      </c>
      <c r="B47" s="8">
        <f t="shared" si="19"/>
        <v>216.6424129781997</v>
      </c>
      <c r="C47" s="8">
        <f t="shared" si="19"/>
        <v>276.0745894903369</v>
      </c>
      <c r="D47" s="8">
        <f t="shared" si="19"/>
        <v>287.12901217607413</v>
      </c>
      <c r="E47" s="8">
        <f t="shared" si="20"/>
        <v>806</v>
      </c>
      <c r="F47" s="8">
        <f t="shared" si="21"/>
        <v>779.8460146446107</v>
      </c>
      <c r="G47" s="8">
        <f t="shared" si="22"/>
        <v>26.153985355389295</v>
      </c>
      <c r="H47" s="8">
        <f>Idealitás2!G47</f>
        <v>26.461700960951021</v>
      </c>
      <c r="I47" s="8"/>
    </row>
    <row r="48" spans="1:9" x14ac:dyDescent="0.3">
      <c r="A48" t="str">
        <f t="shared" si="18"/>
        <v>SVK-€02</v>
      </c>
      <c r="B48" s="8">
        <f t="shared" si="19"/>
        <v>230.33487049674383</v>
      </c>
      <c r="C48" s="8">
        <f t="shared" si="19"/>
        <v>276.0745894903369</v>
      </c>
      <c r="D48" s="8">
        <f t="shared" si="19"/>
        <v>287.12901217607413</v>
      </c>
      <c r="E48" s="8">
        <f t="shared" si="20"/>
        <v>317</v>
      </c>
      <c r="F48" s="8">
        <f t="shared" si="21"/>
        <v>793.53847216315489</v>
      </c>
      <c r="G48" s="8">
        <f t="shared" si="22"/>
        <v>-476.53847216315489</v>
      </c>
      <c r="H48" s="8">
        <f>Idealitás2!G48</f>
        <v>-476.61537303095588</v>
      </c>
      <c r="I48" s="8"/>
    </row>
    <row r="49" spans="1:9" x14ac:dyDescent="0.3">
      <c r="A49" t="str">
        <f t="shared" si="18"/>
        <v>SVK-€20</v>
      </c>
      <c r="B49" s="8">
        <f t="shared" si="19"/>
        <v>230.33487049674383</v>
      </c>
      <c r="C49" s="8">
        <f t="shared" si="19"/>
        <v>276.0745894903369</v>
      </c>
      <c r="D49" s="8">
        <f t="shared" si="19"/>
        <v>68.436791752027133</v>
      </c>
      <c r="E49" s="8">
        <f t="shared" si="20"/>
        <v>601</v>
      </c>
      <c r="F49" s="8">
        <f t="shared" si="21"/>
        <v>574.84625173910786</v>
      </c>
      <c r="G49" s="8">
        <f t="shared" si="22"/>
        <v>26.153748260892144</v>
      </c>
      <c r="H49" s="8">
        <f>Idealitás2!G49</f>
        <v>26.461404352451495</v>
      </c>
      <c r="I49" s="8"/>
    </row>
  </sheetData>
  <conditionalFormatting sqref="B25:B26 B16:D24 B28:B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K2" location="'SVK20'!I2" display="(Valóságban)" xr:uid="{DB5F4035-5A0E-4A0D-A0A6-66B8B59A3339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BAFD4-B7D2-425E-96E8-A877939569FC}">
  <sheetPr codeName="Munka24"/>
  <dimension ref="A1:S49"/>
  <sheetViews>
    <sheetView zoomScale="70" zoomScaleNormal="70" workbookViewId="0">
      <selection activeCell="D40" sqref="D40"/>
    </sheetView>
  </sheetViews>
  <sheetFormatPr defaultRowHeight="14.4" x14ac:dyDescent="0.3"/>
  <cols>
    <col min="1" max="2" width="12.33203125" bestFit="1" customWidth="1"/>
    <col min="3" max="3" width="10.33203125" bestFit="1" customWidth="1"/>
    <col min="4" max="4" width="10" bestFit="1" customWidth="1"/>
    <col min="5" max="5" width="11" bestFit="1" customWidth="1"/>
    <col min="6" max="6" width="10.44140625" bestFit="1" customWidth="1"/>
    <col min="7" max="7" width="13.109375" bestFit="1" customWidth="1"/>
    <col min="8" max="8" width="10" bestFit="1" customWidth="1"/>
    <col min="9" max="9" width="13.88671875" bestFit="1" customWidth="1"/>
    <col min="10" max="10" width="24.44140625" bestFit="1" customWidth="1"/>
    <col min="11" max="11" width="17.109375" bestFit="1" customWidth="1"/>
    <col min="12" max="12" width="10.6640625" bestFit="1" customWidth="1"/>
    <col min="15" max="15" width="19.88671875" bestFit="1" customWidth="1"/>
    <col min="16" max="16" width="10.88671875" bestFit="1" customWidth="1"/>
    <col min="17" max="17" width="9.88671875" bestFit="1" customWidth="1"/>
    <col min="18" max="18" width="14.109375" bestFit="1" customWidth="1"/>
    <col min="19" max="19" width="18.88671875" bestFit="1" customWidth="1"/>
  </cols>
  <sheetData>
    <row r="1" spans="1:19" x14ac:dyDescent="0.3">
      <c r="A1" t="s">
        <v>35</v>
      </c>
      <c r="B1" t="s">
        <v>34</v>
      </c>
      <c r="C1" t="s">
        <v>34</v>
      </c>
      <c r="D1" t="s">
        <v>103</v>
      </c>
      <c r="N1">
        <f>PEARSON(N4:N12,K4:K12)</f>
        <v>0.9937569528032707</v>
      </c>
    </row>
    <row r="2" spans="1:19" x14ac:dyDescent="0.3">
      <c r="A2" t="s">
        <v>79</v>
      </c>
      <c r="B2">
        <v>1</v>
      </c>
      <c r="C2">
        <v>1</v>
      </c>
      <c r="D2">
        <v>1</v>
      </c>
      <c r="I2" t="s">
        <v>113</v>
      </c>
      <c r="K2" s="22" t="s">
        <v>115</v>
      </c>
      <c r="M2">
        <f>CORREL(M4:M12,K4:K12)</f>
        <v>0.84628975665349138</v>
      </c>
      <c r="N2">
        <f>CORREL(N4:N12,K4:K12)</f>
        <v>0.9937569528032707</v>
      </c>
      <c r="O2" t="s">
        <v>129</v>
      </c>
    </row>
    <row r="3" spans="1:19" x14ac:dyDescent="0.3">
      <c r="A3" s="19" t="s">
        <v>117</v>
      </c>
      <c r="B3" t="s">
        <v>109</v>
      </c>
      <c r="C3" t="s">
        <v>110</v>
      </c>
      <c r="D3" t="s">
        <v>111</v>
      </c>
      <c r="E3" t="str">
        <f>Q3</f>
        <v>Sebesség 3</v>
      </c>
      <c r="F3" t="s">
        <v>116</v>
      </c>
      <c r="G3" t="s">
        <v>64</v>
      </c>
      <c r="H3" t="s">
        <v>44</v>
      </c>
      <c r="I3" t="s">
        <v>45</v>
      </c>
      <c r="J3" t="s">
        <v>112</v>
      </c>
      <c r="K3" s="21" t="s">
        <v>45</v>
      </c>
      <c r="L3" t="s">
        <v>114</v>
      </c>
      <c r="M3" s="25" t="s">
        <v>123</v>
      </c>
      <c r="N3" s="21" t="s">
        <v>124</v>
      </c>
      <c r="O3" s="25" t="s">
        <v>125</v>
      </c>
      <c r="P3" s="21" t="s">
        <v>126</v>
      </c>
      <c r="Q3" s="25" t="s">
        <v>128</v>
      </c>
      <c r="R3" s="21" t="s">
        <v>132</v>
      </c>
      <c r="S3" t="s">
        <v>131</v>
      </c>
    </row>
    <row r="4" spans="1:19" x14ac:dyDescent="0.3">
      <c r="A4" s="6" t="s">
        <v>12</v>
      </c>
      <c r="B4" s="11">
        <f>'IRL1'!M1</f>
        <v>0</v>
      </c>
      <c r="C4" s="11">
        <f>'IRL1'!N1</f>
        <v>60.799987792968068</v>
      </c>
      <c r="D4">
        <v>1</v>
      </c>
      <c r="E4">
        <f t="shared" ref="E4:E12" si="0">Q4</f>
        <v>0.77022678353692808</v>
      </c>
      <c r="F4" s="18">
        <f>VLOOKUP(A4,Munka2!$E$4:$H$12,4,0)</f>
        <v>0.82596709272352553</v>
      </c>
      <c r="G4">
        <v>1000</v>
      </c>
      <c r="H4">
        <f>VLOOKUP(A4,Munka2!$E$4:$F$12,2,0)</f>
        <v>857</v>
      </c>
      <c r="I4" s="8">
        <f>VLOOKUP(A4,Alapadatok!$A$4:$R$12,17,0)</f>
        <v>707.85379846406136</v>
      </c>
      <c r="J4" s="18">
        <f>I4/H4</f>
        <v>0.82596709272352553</v>
      </c>
      <c r="K4" s="24">
        <f t="shared" ref="K4:K12" si="1">I4+C4+B4</f>
        <v>768.65378625702942</v>
      </c>
      <c r="L4" s="9">
        <f>K4/H4</f>
        <v>0.89691223600586867</v>
      </c>
      <c r="M4" s="8">
        <f>'IRL1'!I2</f>
        <v>660.08435349114734</v>
      </c>
      <c r="N4" s="8">
        <f>I4+SQRT(B4*B4+C4*C4)</f>
        <v>768.65378625702942</v>
      </c>
      <c r="O4" s="8">
        <f>VLOOKUP(A4,Alapadatok!$A$4:$S$12,19,0)</f>
        <v>622.26119917603728</v>
      </c>
      <c r="P4" s="9">
        <f>N4/H4</f>
        <v>0.89691223600586867</v>
      </c>
      <c r="Q4" s="9">
        <f>M4/H4</f>
        <v>0.77022678353692808</v>
      </c>
      <c r="R4" t="str">
        <f>'Munka1 (5)'!H2</f>
        <v>IRL-€02</v>
      </c>
      <c r="S4" s="11">
        <f>VLOOKUP(R4,$A$41:$G$49,7,0)</f>
        <v>96.750135505898697</v>
      </c>
    </row>
    <row r="5" spans="1:19" x14ac:dyDescent="0.3">
      <c r="A5" s="6" t="s">
        <v>14</v>
      </c>
      <c r="B5" s="11">
        <f>'IRL02'!L1</f>
        <v>0.79998779296795419</v>
      </c>
      <c r="C5" s="11">
        <f>'IRL02'!O1</f>
        <v>76.799987792970001</v>
      </c>
      <c r="D5">
        <v>2</v>
      </c>
      <c r="E5">
        <f t="shared" si="0"/>
        <v>0.80883916274109824</v>
      </c>
      <c r="F5" s="18">
        <f>VLOOKUP(A5,Munka2!$E$4:$H$12,4,0)</f>
        <v>0.2850403901477338</v>
      </c>
      <c r="G5">
        <v>1000</v>
      </c>
      <c r="H5">
        <f>VLOOKUP(A5,Munka2!$E$4:$F$12,2,0)</f>
        <v>2272</v>
      </c>
      <c r="I5" s="8">
        <f>VLOOKUP(A5,Alapadatok!$A$4:$R$12,17,0)</f>
        <v>647.61176641565123</v>
      </c>
      <c r="J5" s="18">
        <f t="shared" ref="J5:J12" si="2">I5/H5</f>
        <v>0.2850403901477338</v>
      </c>
      <c r="K5" s="24">
        <f t="shared" si="1"/>
        <v>725.21174200158919</v>
      </c>
      <c r="L5" s="9">
        <f t="shared" ref="L5:L12" si="3">K5/H5</f>
        <v>0.31919530897957271</v>
      </c>
      <c r="M5" s="8">
        <f>'IRL02'!I2</f>
        <v>1837.6825777477752</v>
      </c>
      <c r="N5" s="8">
        <f t="shared" ref="N5:N12" si="4">I5+SQRT(B5*B5+C5*C5)</f>
        <v>724.41592063577946</v>
      </c>
      <c r="O5" s="8">
        <f>VLOOKUP(A5,Alapadatok!$A$4:$S$12,19,0)</f>
        <v>564.46877681586602</v>
      </c>
      <c r="P5" s="9">
        <f t="shared" ref="P5:P12" si="5">N5/H5</f>
        <v>0.3188450354911001</v>
      </c>
      <c r="Q5" s="9">
        <f t="shared" ref="Q5:Q12" si="6">M5/H5</f>
        <v>0.80883916274109824</v>
      </c>
      <c r="R5" t="str">
        <f>'Munka1 (5)'!H3</f>
        <v>IRL-€20</v>
      </c>
      <c r="S5" s="11">
        <f t="shared" ref="S5:S12" si="7">VLOOKUP(R5,$A$41:$G$49,7,0)</f>
        <v>-107.19997738666461</v>
      </c>
    </row>
    <row r="6" spans="1:19" x14ac:dyDescent="0.3">
      <c r="A6" s="6" t="s">
        <v>19</v>
      </c>
      <c r="B6" s="11">
        <f>'IRL20'!L1</f>
        <v>0</v>
      </c>
      <c r="C6" s="11">
        <f>'IRL20'!O1</f>
        <v>12.799987792970001</v>
      </c>
      <c r="D6">
        <v>1</v>
      </c>
      <c r="E6">
        <f t="shared" si="0"/>
        <v>0.6104521946218826</v>
      </c>
      <c r="F6" s="18">
        <f>VLOOKUP(A6,Munka2!$E$4:$H$12,4,0)</f>
        <v>0.64578636572378112</v>
      </c>
      <c r="G6">
        <v>1000</v>
      </c>
      <c r="H6">
        <f>VLOOKUP(A6,Munka2!$E$4:$F$12,2,0)</f>
        <v>1269</v>
      </c>
      <c r="I6" s="8">
        <f>VLOOKUP(A6,Alapadatok!$A$4:$R$12,17,0)</f>
        <v>819.50289810347829</v>
      </c>
      <c r="J6" s="18">
        <f t="shared" si="2"/>
        <v>0.64578636572378112</v>
      </c>
      <c r="K6" s="24">
        <f t="shared" si="1"/>
        <v>832.30288589644829</v>
      </c>
      <c r="L6" s="9">
        <f t="shared" si="3"/>
        <v>0.65587303853148016</v>
      </c>
      <c r="M6" s="8">
        <f>'IRL20'!I2</f>
        <v>774.66383497516904</v>
      </c>
      <c r="N6" s="8">
        <f t="shared" si="4"/>
        <v>832.30288589644829</v>
      </c>
      <c r="O6" s="8">
        <f>VLOOKUP(A6,Alapadatok!$A$4:$S$12,19,0)</f>
        <v>720.50607214651563</v>
      </c>
      <c r="P6" s="9">
        <f t="shared" si="5"/>
        <v>0.65587303853148016</v>
      </c>
      <c r="Q6" s="9">
        <f t="shared" si="6"/>
        <v>0.6104521946218826</v>
      </c>
      <c r="R6" t="str">
        <f>'Munka1 (5)'!H4</f>
        <v>IRL-€01</v>
      </c>
      <c r="S6" s="11">
        <f t="shared" si="7"/>
        <v>52.800022613335386</v>
      </c>
    </row>
    <row r="7" spans="1:19" x14ac:dyDescent="0.3">
      <c r="A7" s="6" t="s">
        <v>18</v>
      </c>
      <c r="B7" s="11">
        <f>'SMR1'!L1</f>
        <v>818.40002441406</v>
      </c>
      <c r="C7" s="11">
        <f>'SMR1'!O1</f>
        <v>294.40008544921795</v>
      </c>
      <c r="D7">
        <v>3</v>
      </c>
      <c r="E7">
        <f t="shared" si="0"/>
        <v>0.91239418948627282</v>
      </c>
      <c r="F7" s="18">
        <f>VLOOKUP(A7,Munka2!$E$4:$H$12,4,0)</f>
        <v>0.21906352541059149</v>
      </c>
      <c r="G7">
        <v>1000</v>
      </c>
      <c r="H7">
        <f>VLOOKUP(A7,Munka2!$E$4:$F$12,2,0)</f>
        <v>3178</v>
      </c>
      <c r="I7" s="8">
        <f>VLOOKUP(A7,Alapadatok!$A$4:$R$12,17,0)</f>
        <v>696.18388375485972</v>
      </c>
      <c r="J7" s="18">
        <f t="shared" si="2"/>
        <v>0.21906352541059149</v>
      </c>
      <c r="K7" s="24">
        <f t="shared" si="1"/>
        <v>1808.9839936181377</v>
      </c>
      <c r="L7" s="9">
        <f t="shared" si="3"/>
        <v>0.56922089163566325</v>
      </c>
      <c r="M7" s="8">
        <f>'SMR1'!I2</f>
        <v>2899.5887341873749</v>
      </c>
      <c r="N7" s="8">
        <f t="shared" si="4"/>
        <v>1565.9252305203454</v>
      </c>
      <c r="O7" s="8">
        <f>VLOOKUP(A7,Alapadatok!$A$4:$S$12,19,0)</f>
        <v>622.89646009589751</v>
      </c>
      <c r="P7" s="9">
        <f t="shared" si="5"/>
        <v>0.49273921665209108</v>
      </c>
      <c r="Q7" s="9">
        <f t="shared" si="6"/>
        <v>0.91239418948627282</v>
      </c>
      <c r="R7" t="str">
        <f>'Munka1 (5)'!H5</f>
        <v>SVK-€02</v>
      </c>
      <c r="S7" s="11">
        <f t="shared" si="7"/>
        <v>-406.19997738666461</v>
      </c>
    </row>
    <row r="8" spans="1:19" x14ac:dyDescent="0.3">
      <c r="A8" s="6" t="s">
        <v>17</v>
      </c>
      <c r="B8" s="11">
        <f>'SMR02'!M1</f>
        <v>1.1368683772161603E-13</v>
      </c>
      <c r="C8" s="11">
        <f>'SMR02'!N1</f>
        <v>57.599975585937955</v>
      </c>
      <c r="D8">
        <v>1</v>
      </c>
      <c r="E8">
        <f t="shared" si="0"/>
        <v>1.1137098815450615</v>
      </c>
      <c r="F8" s="18">
        <f>VLOOKUP(A8,Munka2!$E$4:$H$12,4,0)</f>
        <v>1.1746788417610308</v>
      </c>
      <c r="G8">
        <v>1000</v>
      </c>
      <c r="H8">
        <f>VLOOKUP(A8,Munka2!$E$4:$F$12,2,0)</f>
        <v>545</v>
      </c>
      <c r="I8" s="8">
        <f>VLOOKUP(A8,Alapadatok!$A$4:$R$12,17,0)</f>
        <v>640.19996875976176</v>
      </c>
      <c r="J8" s="18">
        <f t="shared" si="2"/>
        <v>1.1746788417610308</v>
      </c>
      <c r="K8" s="24">
        <f t="shared" si="1"/>
        <v>697.79994434569983</v>
      </c>
      <c r="L8" s="9">
        <f t="shared" si="3"/>
        <v>1.2803668703590823</v>
      </c>
      <c r="M8" s="8">
        <f>'SMR02'!I2</f>
        <v>606.97188544205846</v>
      </c>
      <c r="N8" s="8">
        <f t="shared" si="4"/>
        <v>697.79994434569971</v>
      </c>
      <c r="O8" s="8">
        <f>VLOOKUP(A8,Alapadatok!$A$4:$S$12,19,0)</f>
        <v>567.18251030863075</v>
      </c>
      <c r="P8" s="9">
        <f t="shared" si="5"/>
        <v>1.280366870359082</v>
      </c>
      <c r="Q8" s="9">
        <f t="shared" si="6"/>
        <v>1.1137098815450615</v>
      </c>
      <c r="R8" t="str">
        <f>'Munka1 (5)'!H6</f>
        <v>SVK-€20</v>
      </c>
      <c r="S8" s="11">
        <f t="shared" si="7"/>
        <v>-140.2498644941013</v>
      </c>
    </row>
    <row r="9" spans="1:19" x14ac:dyDescent="0.3">
      <c r="A9" s="6" t="s">
        <v>15</v>
      </c>
      <c r="B9" s="11">
        <f>'SMR20'!L1</f>
        <v>8.7998046875</v>
      </c>
      <c r="C9" s="11">
        <f>'SMR20'!O1</f>
        <v>0.79998779296897737</v>
      </c>
      <c r="D9">
        <v>2</v>
      </c>
      <c r="E9">
        <f t="shared" si="0"/>
        <v>0.55481890808232037</v>
      </c>
      <c r="F9" s="18">
        <f>VLOOKUP(A9,Munka2!$E$4:$H$12,4,0)</f>
        <v>0.52791713026659548</v>
      </c>
      <c r="G9">
        <v>1000</v>
      </c>
      <c r="H9">
        <f>VLOOKUP(A9,Munka2!$E$4:$F$12,2,0)</f>
        <v>1094</v>
      </c>
      <c r="I9" s="8">
        <f>VLOOKUP(A9,Alapadatok!$A$4:$R$12,17,0)</f>
        <v>577.54134051165545</v>
      </c>
      <c r="J9" s="18">
        <f t="shared" si="2"/>
        <v>0.52791713026659548</v>
      </c>
      <c r="K9" s="24">
        <f t="shared" si="1"/>
        <v>587.14113299212443</v>
      </c>
      <c r="L9" s="9">
        <f t="shared" si="3"/>
        <v>0.53669207768932758</v>
      </c>
      <c r="M9" s="8">
        <f>'SMR02'!I2</f>
        <v>606.97188544205846</v>
      </c>
      <c r="N9" s="8">
        <f t="shared" si="4"/>
        <v>586.37743370984242</v>
      </c>
      <c r="O9" s="8">
        <f>VLOOKUP(A9,Alapadatok!$A$4:$S$12,19,0)</f>
        <v>477.88073826008093</v>
      </c>
      <c r="P9" s="9">
        <f t="shared" si="5"/>
        <v>0.53599399790662017</v>
      </c>
      <c r="Q9" s="9">
        <f t="shared" si="6"/>
        <v>0.55481890808232037</v>
      </c>
      <c r="R9" t="str">
        <f>'Munka1 (5)'!H7</f>
        <v>SMR-€01</v>
      </c>
      <c r="S9" s="11">
        <f t="shared" si="7"/>
        <v>200.75013550589881</v>
      </c>
    </row>
    <row r="10" spans="1:19" x14ac:dyDescent="0.3">
      <c r="A10" s="6" t="s">
        <v>11</v>
      </c>
      <c r="B10" s="11">
        <f>'SVK1'!M1</f>
        <v>11.200012207032046</v>
      </c>
      <c r="C10" s="11">
        <f>'SVK1'!N1</f>
        <v>1.6000366210920447</v>
      </c>
      <c r="D10">
        <v>1</v>
      </c>
      <c r="E10">
        <f t="shared" si="0"/>
        <v>0.78237202349432911</v>
      </c>
      <c r="F10" s="18">
        <f>VLOOKUP(A10,Munka2!$E$4:$H$12,4,0)</f>
        <v>0.79039712278030227</v>
      </c>
      <c r="G10">
        <v>1000</v>
      </c>
      <c r="H10">
        <f>VLOOKUP(A10,Munka2!$E$4:$F$12,2,0)</f>
        <v>704</v>
      </c>
      <c r="I10" s="8">
        <f>VLOOKUP(A10,Alapadatok!$A$4:$R$12,17,0)</f>
        <v>556.43957443733279</v>
      </c>
      <c r="J10" s="18">
        <f t="shared" si="2"/>
        <v>0.79039712278030227</v>
      </c>
      <c r="K10" s="24">
        <f t="shared" si="1"/>
        <v>569.23962326545688</v>
      </c>
      <c r="L10" s="9">
        <f t="shared" si="3"/>
        <v>0.80857901032025126</v>
      </c>
      <c r="M10" s="8">
        <f>'SVK1'!I2</f>
        <v>550.78990454000768</v>
      </c>
      <c r="N10" s="8">
        <f t="shared" si="4"/>
        <v>567.75330019971989</v>
      </c>
      <c r="O10" s="8">
        <f>VLOOKUP(A10,Alapadatok!$A$4:$S$12,19,0)</f>
        <v>451.98340677507178</v>
      </c>
      <c r="P10" s="9">
        <f t="shared" si="5"/>
        <v>0.80646775596551123</v>
      </c>
      <c r="Q10" s="9">
        <f t="shared" si="6"/>
        <v>0.78237202349432911</v>
      </c>
      <c r="R10" t="str">
        <f>'Munka1 (5)'!H8</f>
        <v>SVK-€01</v>
      </c>
      <c r="S10" s="11">
        <f t="shared" si="7"/>
        <v>64.800022613335386</v>
      </c>
    </row>
    <row r="11" spans="1:19" x14ac:dyDescent="0.3">
      <c r="A11" s="6" t="s">
        <v>13</v>
      </c>
      <c r="B11" s="11">
        <f>'SVK2'!$M$1</f>
        <v>0</v>
      </c>
      <c r="C11" s="11">
        <f>'SVK2'!$N$1</f>
        <v>6.3999633789059089</v>
      </c>
      <c r="D11">
        <v>1</v>
      </c>
      <c r="E11">
        <f t="shared" si="0"/>
        <v>0.31153940205811087</v>
      </c>
      <c r="F11" s="18">
        <f>VLOOKUP(A11,Munka2!$E$4:$H$12,4,0)</f>
        <v>0.31536661413431644</v>
      </c>
      <c r="G11">
        <v>1000</v>
      </c>
      <c r="H11">
        <f>VLOOKUP(A11,Munka2!$E$4:$F$12,2,0)</f>
        <v>3604</v>
      </c>
      <c r="I11" s="8">
        <f>VLOOKUP(A11,Alapadatok!$A$4:$R$12,17,0)</f>
        <v>1136.5812773400764</v>
      </c>
      <c r="J11" s="18">
        <f t="shared" si="2"/>
        <v>0.31536661413431644</v>
      </c>
      <c r="K11" s="24">
        <f t="shared" si="1"/>
        <v>1142.9812407189825</v>
      </c>
      <c r="L11" s="9">
        <f t="shared" si="3"/>
        <v>0.31714240863456783</v>
      </c>
      <c r="M11" s="8">
        <f>'SVK2'!I2</f>
        <v>1122.7880050174315</v>
      </c>
      <c r="N11" s="8">
        <f t="shared" si="4"/>
        <v>1142.9812407189825</v>
      </c>
      <c r="O11" s="8">
        <f>VLOOKUP(A11,Alapadatok!$A$4:$S$12,19,0)</f>
        <v>1044.521421513221</v>
      </c>
      <c r="P11" s="9">
        <f t="shared" si="5"/>
        <v>0.31714240863456783</v>
      </c>
      <c r="Q11" s="9">
        <f t="shared" si="6"/>
        <v>0.31153940205811087</v>
      </c>
      <c r="R11" t="str">
        <f>'Munka1 (5)'!H9</f>
        <v>SMR-€02</v>
      </c>
      <c r="S11" s="11">
        <f t="shared" si="7"/>
        <v>395.80002261333539</v>
      </c>
    </row>
    <row r="12" spans="1:19" x14ac:dyDescent="0.3">
      <c r="A12" s="6" t="s">
        <v>16</v>
      </c>
      <c r="B12" s="11">
        <f>'SVK20'!$M$1</f>
        <v>0</v>
      </c>
      <c r="C12" s="11">
        <f>'SVK20'!$N$1</f>
        <v>20.799987792970001</v>
      </c>
      <c r="D12">
        <v>2</v>
      </c>
      <c r="E12">
        <f t="shared" si="0"/>
        <v>0.57186618744739603</v>
      </c>
      <c r="F12" s="18">
        <f>VLOOKUP(A12,Munka2!$E$4:$H$12,4,0)</f>
        <v>0.58582266670796035</v>
      </c>
      <c r="G12">
        <v>1000</v>
      </c>
      <c r="H12">
        <f>VLOOKUP(A12,Munka2!$E$4:$F$12,2,0)</f>
        <v>1288</v>
      </c>
      <c r="I12" s="8">
        <f>VLOOKUP(A12,Alapadatok!$A$4:$R$12,17,0)</f>
        <v>754.53959471985297</v>
      </c>
      <c r="J12" s="18">
        <f t="shared" si="2"/>
        <v>0.58582266670796035</v>
      </c>
      <c r="K12" s="24">
        <f t="shared" si="1"/>
        <v>775.33958251282297</v>
      </c>
      <c r="L12" s="9">
        <f t="shared" si="3"/>
        <v>0.60197172555343403</v>
      </c>
      <c r="M12" s="8">
        <f>'SVK20'!I2</f>
        <v>736.56364943224605</v>
      </c>
      <c r="N12" s="8">
        <f t="shared" si="4"/>
        <v>775.33958251282297</v>
      </c>
      <c r="O12" s="8">
        <f>VLOOKUP(A12,Alapadatok!$A$4:$S$12,19,0)</f>
        <v>675.00666663374523</v>
      </c>
      <c r="P12" s="9">
        <f t="shared" si="5"/>
        <v>0.60197172555343403</v>
      </c>
      <c r="Q12" s="9">
        <f t="shared" si="6"/>
        <v>0.57186618744739603</v>
      </c>
      <c r="R12" t="str">
        <f>'Munka1 (5)'!H10</f>
        <v>SMR-€20</v>
      </c>
      <c r="S12" s="11">
        <f t="shared" si="7"/>
        <v>-157.2498644941013</v>
      </c>
    </row>
    <row r="13" spans="1:19" x14ac:dyDescent="0.3">
      <c r="F13" s="9">
        <f>SUM(F4:F12)</f>
        <v>5.3700397496558372</v>
      </c>
      <c r="H13">
        <f>SUM(H4:H12)</f>
        <v>14811</v>
      </c>
      <c r="I13" s="8">
        <f>SUM(I4:I12)</f>
        <v>6536.4541025067301</v>
      </c>
    </row>
    <row r="14" spans="1:19" x14ac:dyDescent="0.3">
      <c r="N14" s="8">
        <f>PEARSON(N17:N25,K17:K25)</f>
        <v>1</v>
      </c>
    </row>
    <row r="15" spans="1:19" x14ac:dyDescent="0.3">
      <c r="A15" s="6" t="s">
        <v>119</v>
      </c>
      <c r="B15" t="str">
        <f>B3</f>
        <v>X hiba</v>
      </c>
      <c r="C15" t="str">
        <f t="shared" ref="C15:E15" si="8">C3</f>
        <v>Y hiba</v>
      </c>
      <c r="D15" t="str">
        <f t="shared" si="8"/>
        <v>Kisérlet</v>
      </c>
      <c r="E15" t="str">
        <f t="shared" si="8"/>
        <v>Sebesség 3</v>
      </c>
    </row>
    <row r="16" spans="1:19" x14ac:dyDescent="0.3">
      <c r="A16" t="str">
        <f>A4</f>
        <v>IRL-€01</v>
      </c>
      <c r="B16">
        <f>RANK(B4,B$4:B$12,B$2)</f>
        <v>1</v>
      </c>
      <c r="C16">
        <f t="shared" ref="C16:D16" si="9">RANK(C4,C$4:C$12,C$2)</f>
        <v>7</v>
      </c>
      <c r="D16">
        <f t="shared" si="9"/>
        <v>1</v>
      </c>
      <c r="E16">
        <f>INT(E4*1000)</f>
        <v>770</v>
      </c>
      <c r="K16">
        <f>RANK(K4,K$4:K$12,0)</f>
        <v>5</v>
      </c>
      <c r="L16">
        <f t="shared" ref="L16:O24" si="10">RANK(L4,L$4:L$12,0)</f>
        <v>2</v>
      </c>
      <c r="M16">
        <f t="shared" si="10"/>
        <v>6</v>
      </c>
      <c r="N16">
        <f t="shared" si="10"/>
        <v>5</v>
      </c>
      <c r="O16">
        <f t="shared" si="10"/>
        <v>5</v>
      </c>
    </row>
    <row r="17" spans="1:15" x14ac:dyDescent="0.3">
      <c r="A17" t="str">
        <f t="shared" ref="A17:A24" si="11">A5</f>
        <v>IRL-€02</v>
      </c>
      <c r="B17">
        <f t="shared" ref="B17:D24" si="12">RANK(B5,B$4:B$12,B$2)</f>
        <v>6</v>
      </c>
      <c r="C17">
        <f t="shared" si="12"/>
        <v>8</v>
      </c>
      <c r="D17">
        <f t="shared" si="12"/>
        <v>6</v>
      </c>
      <c r="E17">
        <f t="shared" ref="E17:E24" si="13">INT(E5*1000)</f>
        <v>808</v>
      </c>
      <c r="K17">
        <f t="shared" ref="K17:L24" si="14">RANK(K5,K$4:K$12,0)</f>
        <v>6</v>
      </c>
      <c r="L17">
        <f t="shared" si="14"/>
        <v>8</v>
      </c>
      <c r="M17">
        <f t="shared" si="10"/>
        <v>2</v>
      </c>
      <c r="N17">
        <f t="shared" si="10"/>
        <v>6</v>
      </c>
      <c r="O17">
        <f t="shared" si="10"/>
        <v>7</v>
      </c>
    </row>
    <row r="18" spans="1:15" x14ac:dyDescent="0.3">
      <c r="A18" t="str">
        <f t="shared" si="11"/>
        <v>IRL-€20</v>
      </c>
      <c r="B18">
        <f t="shared" si="12"/>
        <v>1</v>
      </c>
      <c r="C18">
        <f t="shared" si="12"/>
        <v>4</v>
      </c>
      <c r="D18">
        <f t="shared" si="12"/>
        <v>1</v>
      </c>
      <c r="E18">
        <f t="shared" si="13"/>
        <v>610</v>
      </c>
      <c r="K18">
        <f t="shared" si="14"/>
        <v>3</v>
      </c>
      <c r="L18">
        <f t="shared" si="14"/>
        <v>4</v>
      </c>
      <c r="M18">
        <f t="shared" si="10"/>
        <v>4</v>
      </c>
      <c r="N18">
        <f t="shared" si="10"/>
        <v>3</v>
      </c>
      <c r="O18">
        <f t="shared" si="10"/>
        <v>2</v>
      </c>
    </row>
    <row r="19" spans="1:15" x14ac:dyDescent="0.3">
      <c r="A19" t="str">
        <f t="shared" si="11"/>
        <v>SMR-€01</v>
      </c>
      <c r="B19">
        <f t="shared" si="12"/>
        <v>9</v>
      </c>
      <c r="C19">
        <f t="shared" si="12"/>
        <v>9</v>
      </c>
      <c r="D19">
        <f t="shared" si="12"/>
        <v>9</v>
      </c>
      <c r="E19">
        <f t="shared" si="13"/>
        <v>912</v>
      </c>
      <c r="K19">
        <f t="shared" si="14"/>
        <v>1</v>
      </c>
      <c r="L19">
        <f t="shared" si="14"/>
        <v>6</v>
      </c>
      <c r="M19">
        <f t="shared" si="10"/>
        <v>1</v>
      </c>
      <c r="N19">
        <f t="shared" si="10"/>
        <v>1</v>
      </c>
      <c r="O19">
        <f t="shared" si="10"/>
        <v>4</v>
      </c>
    </row>
    <row r="20" spans="1:15" x14ac:dyDescent="0.3">
      <c r="A20" t="str">
        <f t="shared" si="11"/>
        <v>SMR-€02</v>
      </c>
      <c r="B20">
        <f t="shared" si="12"/>
        <v>5</v>
      </c>
      <c r="C20">
        <f t="shared" si="12"/>
        <v>6</v>
      </c>
      <c r="D20">
        <f t="shared" si="12"/>
        <v>1</v>
      </c>
      <c r="E20">
        <f t="shared" si="13"/>
        <v>1113</v>
      </c>
      <c r="K20">
        <f t="shared" si="14"/>
        <v>7</v>
      </c>
      <c r="L20">
        <f t="shared" si="14"/>
        <v>1</v>
      </c>
      <c r="M20">
        <f t="shared" si="10"/>
        <v>7</v>
      </c>
      <c r="N20">
        <f t="shared" si="10"/>
        <v>7</v>
      </c>
      <c r="O20">
        <f t="shared" si="10"/>
        <v>6</v>
      </c>
    </row>
    <row r="21" spans="1:15" x14ac:dyDescent="0.3">
      <c r="A21" t="str">
        <f t="shared" si="11"/>
        <v>SMR-€20</v>
      </c>
      <c r="B21">
        <f t="shared" si="12"/>
        <v>7</v>
      </c>
      <c r="C21">
        <f t="shared" si="12"/>
        <v>1</v>
      </c>
      <c r="D21">
        <f t="shared" si="12"/>
        <v>6</v>
      </c>
      <c r="E21">
        <f t="shared" si="13"/>
        <v>554</v>
      </c>
      <c r="K21">
        <f t="shared" si="14"/>
        <v>8</v>
      </c>
      <c r="L21">
        <f t="shared" si="14"/>
        <v>7</v>
      </c>
      <c r="M21">
        <f t="shared" si="10"/>
        <v>7</v>
      </c>
      <c r="N21">
        <f t="shared" si="10"/>
        <v>8</v>
      </c>
      <c r="O21">
        <f t="shared" si="10"/>
        <v>8</v>
      </c>
    </row>
    <row r="22" spans="1:15" x14ac:dyDescent="0.3">
      <c r="A22" t="str">
        <f t="shared" si="11"/>
        <v>SVK-€01</v>
      </c>
      <c r="B22">
        <f t="shared" si="12"/>
        <v>8</v>
      </c>
      <c r="C22">
        <f t="shared" si="12"/>
        <v>2</v>
      </c>
      <c r="D22">
        <f t="shared" si="12"/>
        <v>1</v>
      </c>
      <c r="E22">
        <f t="shared" si="13"/>
        <v>782</v>
      </c>
      <c r="K22">
        <f t="shared" si="14"/>
        <v>9</v>
      </c>
      <c r="L22">
        <f t="shared" si="14"/>
        <v>3</v>
      </c>
      <c r="M22">
        <f t="shared" si="10"/>
        <v>9</v>
      </c>
      <c r="N22">
        <f t="shared" si="10"/>
        <v>9</v>
      </c>
      <c r="O22">
        <f t="shared" si="10"/>
        <v>9</v>
      </c>
    </row>
    <row r="23" spans="1:15" x14ac:dyDescent="0.3">
      <c r="A23" t="str">
        <f t="shared" si="11"/>
        <v>SVK-€02</v>
      </c>
      <c r="B23">
        <f t="shared" si="12"/>
        <v>1</v>
      </c>
      <c r="C23">
        <f t="shared" si="12"/>
        <v>3</v>
      </c>
      <c r="D23">
        <f t="shared" si="12"/>
        <v>1</v>
      </c>
      <c r="E23">
        <f t="shared" si="13"/>
        <v>311</v>
      </c>
      <c r="K23">
        <f t="shared" si="14"/>
        <v>2</v>
      </c>
      <c r="L23">
        <f t="shared" si="14"/>
        <v>9</v>
      </c>
      <c r="M23">
        <f t="shared" si="10"/>
        <v>3</v>
      </c>
      <c r="N23">
        <f t="shared" si="10"/>
        <v>2</v>
      </c>
      <c r="O23">
        <f t="shared" si="10"/>
        <v>1</v>
      </c>
    </row>
    <row r="24" spans="1:15" x14ac:dyDescent="0.3">
      <c r="A24" t="str">
        <f t="shared" si="11"/>
        <v>SVK-€20</v>
      </c>
      <c r="B24">
        <f t="shared" si="12"/>
        <v>1</v>
      </c>
      <c r="C24">
        <f t="shared" si="12"/>
        <v>5</v>
      </c>
      <c r="D24">
        <f t="shared" si="12"/>
        <v>6</v>
      </c>
      <c r="E24">
        <f t="shared" si="13"/>
        <v>571</v>
      </c>
      <c r="K24">
        <f t="shared" si="14"/>
        <v>4</v>
      </c>
      <c r="L24">
        <f t="shared" si="14"/>
        <v>5</v>
      </c>
      <c r="M24">
        <f t="shared" si="10"/>
        <v>5</v>
      </c>
      <c r="N24">
        <f t="shared" si="10"/>
        <v>4</v>
      </c>
      <c r="O24">
        <f t="shared" si="10"/>
        <v>3</v>
      </c>
    </row>
    <row r="27" spans="1:15" x14ac:dyDescent="0.3">
      <c r="A27" t="str">
        <f>A15</f>
        <v>Element</v>
      </c>
      <c r="B27" t="str">
        <f t="shared" ref="B27:D27" si="15">B15</f>
        <v>X hiba</v>
      </c>
      <c r="C27" t="str">
        <f t="shared" si="15"/>
        <v>Y hiba</v>
      </c>
      <c r="D27" t="str">
        <f t="shared" si="15"/>
        <v>Kisérlet</v>
      </c>
      <c r="G27" t="str">
        <f>B27</f>
        <v>X hiba</v>
      </c>
      <c r="H27" t="str">
        <f t="shared" ref="H27:I27" si="16">C27</f>
        <v>Y hiba</v>
      </c>
      <c r="I27" t="str">
        <f t="shared" si="16"/>
        <v>Kisérlet</v>
      </c>
    </row>
    <row r="28" spans="1:15" x14ac:dyDescent="0.3">
      <c r="A28">
        <v>1</v>
      </c>
      <c r="B28" s="12">
        <v>238.08171178142752</v>
      </c>
      <c r="C28" s="12">
        <v>238.08168473887216</v>
      </c>
      <c r="D28" s="12">
        <v>241.036580866365</v>
      </c>
      <c r="E28" s="12"/>
      <c r="F28" s="8"/>
      <c r="G28" s="8">
        <f>B28-B29</f>
        <v>0</v>
      </c>
      <c r="H28" s="8">
        <f>C28-C29</f>
        <v>0</v>
      </c>
      <c r="I28" s="8">
        <f>D28-D29</f>
        <v>2.9499701878554561</v>
      </c>
    </row>
    <row r="29" spans="1:15" x14ac:dyDescent="0.3">
      <c r="A29">
        <v>2</v>
      </c>
      <c r="B29" s="12">
        <v>238.08171178142754</v>
      </c>
      <c r="C29" s="12">
        <v>238.08168473887213</v>
      </c>
      <c r="D29" s="12">
        <v>238.08661067850954</v>
      </c>
      <c r="E29" s="12"/>
      <c r="F29" s="8"/>
      <c r="G29" s="8">
        <f t="shared" ref="G29:I35" si="17">B29-B30</f>
        <v>0</v>
      </c>
      <c r="H29" s="8">
        <f t="shared" si="17"/>
        <v>0</v>
      </c>
      <c r="I29" s="8">
        <f t="shared" si="17"/>
        <v>1.1315445481898223E-2</v>
      </c>
    </row>
    <row r="30" spans="1:15" x14ac:dyDescent="0.3">
      <c r="A30">
        <v>3</v>
      </c>
      <c r="B30" s="12">
        <v>238.08171178142754</v>
      </c>
      <c r="C30" s="12">
        <v>238.08168473887213</v>
      </c>
      <c r="D30" s="12">
        <v>238.07529523302765</v>
      </c>
      <c r="E30" s="12"/>
      <c r="F30" s="8"/>
      <c r="G30" s="8">
        <f t="shared" si="17"/>
        <v>0</v>
      </c>
      <c r="H30" s="8">
        <f t="shared" si="17"/>
        <v>0</v>
      </c>
      <c r="I30" s="8">
        <f t="shared" si="17"/>
        <v>1.1315445481898223E-2</v>
      </c>
    </row>
    <row r="31" spans="1:15" x14ac:dyDescent="0.3">
      <c r="A31">
        <v>4</v>
      </c>
      <c r="B31" s="12">
        <v>238.08171178142754</v>
      </c>
      <c r="C31" s="12">
        <v>238.08168473887213</v>
      </c>
      <c r="D31" s="12">
        <v>238.06397978754575</v>
      </c>
      <c r="E31" s="12"/>
      <c r="F31" s="8"/>
      <c r="G31" s="8">
        <f t="shared" si="17"/>
        <v>0</v>
      </c>
      <c r="H31" s="8">
        <f t="shared" si="17"/>
        <v>0</v>
      </c>
      <c r="I31" s="8">
        <f t="shared" si="17"/>
        <v>1.1315445481898223E-2</v>
      </c>
    </row>
    <row r="32" spans="1:15" x14ac:dyDescent="0.3">
      <c r="A32">
        <v>5</v>
      </c>
      <c r="B32" s="12">
        <v>238.08171178142754</v>
      </c>
      <c r="C32" s="12">
        <v>238.08168473887213</v>
      </c>
      <c r="D32" s="12">
        <v>238.05266434206385</v>
      </c>
      <c r="E32" s="12"/>
      <c r="F32" s="8"/>
      <c r="G32" s="8">
        <f t="shared" si="17"/>
        <v>0</v>
      </c>
      <c r="H32" s="8">
        <f t="shared" si="17"/>
        <v>0</v>
      </c>
      <c r="I32" s="8">
        <f t="shared" si="17"/>
        <v>2.9661963682621888</v>
      </c>
    </row>
    <row r="33" spans="1:9" x14ac:dyDescent="0.3">
      <c r="A33">
        <v>6</v>
      </c>
      <c r="B33" s="12">
        <v>238.08171178142754</v>
      </c>
      <c r="C33" s="12">
        <v>238.08168473887213</v>
      </c>
      <c r="D33" s="12">
        <v>235.08646797380166</v>
      </c>
      <c r="E33" s="12"/>
      <c r="F33" s="8"/>
      <c r="G33" s="8">
        <f t="shared" si="17"/>
        <v>0</v>
      </c>
      <c r="H33" s="8">
        <f t="shared" si="17"/>
        <v>0</v>
      </c>
      <c r="I33" s="8">
        <f t="shared" si="17"/>
        <v>0</v>
      </c>
    </row>
    <row r="34" spans="1:9" x14ac:dyDescent="0.3">
      <c r="A34">
        <v>7</v>
      </c>
      <c r="B34" s="12">
        <v>238.08171178142754</v>
      </c>
      <c r="C34" s="12">
        <v>238.08168473887213</v>
      </c>
      <c r="D34" s="12">
        <v>235.08646797380166</v>
      </c>
      <c r="E34" s="12"/>
      <c r="F34" s="8"/>
      <c r="G34" s="8">
        <f t="shared" si="17"/>
        <v>0</v>
      </c>
      <c r="H34" s="8">
        <f t="shared" si="17"/>
        <v>0</v>
      </c>
      <c r="I34" s="8">
        <f t="shared" si="17"/>
        <v>0</v>
      </c>
    </row>
    <row r="35" spans="1:9" x14ac:dyDescent="0.3">
      <c r="A35">
        <v>8</v>
      </c>
      <c r="B35" s="12">
        <v>238.08171178142754</v>
      </c>
      <c r="C35" s="12">
        <v>238.08168473887213</v>
      </c>
      <c r="D35" s="12">
        <v>235.08646797380166</v>
      </c>
      <c r="E35" s="12"/>
      <c r="F35" s="8"/>
      <c r="G35" s="8">
        <f t="shared" si="17"/>
        <v>0</v>
      </c>
      <c r="H35" s="8">
        <f t="shared" si="17"/>
        <v>0</v>
      </c>
      <c r="I35" s="8">
        <f t="shared" si="17"/>
        <v>0</v>
      </c>
    </row>
    <row r="36" spans="1:9" x14ac:dyDescent="0.3">
      <c r="A36">
        <v>9</v>
      </c>
      <c r="B36" s="12">
        <v>238.08171178142749</v>
      </c>
      <c r="C36" s="12">
        <v>238.0816847388721</v>
      </c>
      <c r="D36" s="12">
        <v>235.0864679738016</v>
      </c>
      <c r="E36" s="12"/>
      <c r="F36" s="8"/>
      <c r="G36" s="8"/>
      <c r="H36" s="8"/>
      <c r="I36" s="8"/>
    </row>
    <row r="37" spans="1:9" x14ac:dyDescent="0.3">
      <c r="A37" t="s">
        <v>120</v>
      </c>
      <c r="B37" s="8">
        <v>2</v>
      </c>
      <c r="C37" s="8">
        <v>3</v>
      </c>
      <c r="D37" s="8">
        <v>4</v>
      </c>
      <c r="E37" s="8">
        <v>5</v>
      </c>
      <c r="F37" s="8"/>
      <c r="G37" s="8"/>
      <c r="H37" s="8"/>
      <c r="I37" s="8"/>
    </row>
    <row r="38" spans="1:9" x14ac:dyDescent="0.3">
      <c r="B38" s="8"/>
      <c r="C38" s="8"/>
      <c r="D38" s="8"/>
      <c r="E38" s="8"/>
      <c r="F38" s="8"/>
      <c r="G38" s="8"/>
      <c r="H38" s="8"/>
      <c r="I38" s="8"/>
    </row>
    <row r="39" spans="1:9" x14ac:dyDescent="0.3">
      <c r="B39" s="8"/>
      <c r="C39" s="8"/>
      <c r="D39" s="8"/>
      <c r="E39" s="8"/>
      <c r="F39" s="8"/>
      <c r="G39" s="8">
        <f>SUMSQ(G41:G49)</f>
        <v>434193.55000007601</v>
      </c>
      <c r="H39" s="8"/>
      <c r="I39" s="8"/>
    </row>
    <row r="40" spans="1:9" x14ac:dyDescent="0.3">
      <c r="A40" t="str">
        <f>A27</f>
        <v>Element</v>
      </c>
      <c r="B40" s="8" t="str">
        <f t="shared" ref="B40:D40" si="18">B27</f>
        <v>X hiba</v>
      </c>
      <c r="C40" s="8" t="str">
        <f t="shared" si="18"/>
        <v>Y hiba</v>
      </c>
      <c r="D40" s="8" t="str">
        <f t="shared" si="18"/>
        <v>Kisérlet</v>
      </c>
      <c r="E40" s="8" t="str">
        <f>E15</f>
        <v>Sebesség 3</v>
      </c>
      <c r="F40" s="8" t="s">
        <v>121</v>
      </c>
      <c r="G40" s="8" t="s">
        <v>63</v>
      </c>
      <c r="H40" s="8"/>
      <c r="I40" s="8"/>
    </row>
    <row r="41" spans="1:9" x14ac:dyDescent="0.3">
      <c r="A41" t="str">
        <f>A4</f>
        <v>IRL-€01</v>
      </c>
      <c r="B41" s="8">
        <f>VLOOKUP(B16,$A$28:$E$36,B$37,0)</f>
        <v>238.08171178142752</v>
      </c>
      <c r="C41" s="8">
        <f t="shared" ref="C41:D41" si="19">VLOOKUP(C16,$A$28:$E$36,C$37,0)</f>
        <v>238.08168473887213</v>
      </c>
      <c r="D41" s="8">
        <f t="shared" si="19"/>
        <v>241.036580866365</v>
      </c>
      <c r="E41" s="8">
        <f>E16</f>
        <v>770</v>
      </c>
      <c r="F41" s="8">
        <f>B41+C41+D41</f>
        <v>717.19997738666461</v>
      </c>
      <c r="G41" s="8">
        <f>E41-F41</f>
        <v>52.800022613335386</v>
      </c>
      <c r="H41" s="8"/>
      <c r="I41" s="8"/>
    </row>
    <row r="42" spans="1:9" x14ac:dyDescent="0.3">
      <c r="A42" t="str">
        <f t="shared" ref="A42:A49" si="20">A5</f>
        <v>IRL-€02</v>
      </c>
      <c r="B42" s="8">
        <f t="shared" ref="B42:D49" si="21">VLOOKUP(B17,$A$28:$E$36,B$37,0)</f>
        <v>238.08171178142754</v>
      </c>
      <c r="C42" s="8">
        <f t="shared" si="21"/>
        <v>238.08168473887213</v>
      </c>
      <c r="D42" s="8">
        <f t="shared" si="21"/>
        <v>235.08646797380166</v>
      </c>
      <c r="E42" s="8">
        <f t="shared" ref="E42:E49" si="22">E17</f>
        <v>808</v>
      </c>
      <c r="F42" s="8">
        <f t="shared" ref="F42:F49" si="23">B42+C42+D42</f>
        <v>711.2498644941013</v>
      </c>
      <c r="G42" s="8">
        <f t="shared" ref="G42:G49" si="24">E42-F42</f>
        <v>96.750135505898697</v>
      </c>
      <c r="H42" s="8"/>
      <c r="I42" s="8"/>
    </row>
    <row r="43" spans="1:9" x14ac:dyDescent="0.3">
      <c r="A43" t="str">
        <f t="shared" si="20"/>
        <v>IRL-€20</v>
      </c>
      <c r="B43" s="8">
        <f t="shared" si="21"/>
        <v>238.08171178142752</v>
      </c>
      <c r="C43" s="8">
        <f t="shared" si="21"/>
        <v>238.08168473887213</v>
      </c>
      <c r="D43" s="8">
        <f t="shared" si="21"/>
        <v>241.036580866365</v>
      </c>
      <c r="E43" s="8">
        <f t="shared" si="22"/>
        <v>610</v>
      </c>
      <c r="F43" s="8">
        <f t="shared" si="23"/>
        <v>717.19997738666461</v>
      </c>
      <c r="G43" s="8">
        <f t="shared" si="24"/>
        <v>-107.19997738666461</v>
      </c>
      <c r="H43" s="8"/>
      <c r="I43" s="8"/>
    </row>
    <row r="44" spans="1:9" x14ac:dyDescent="0.3">
      <c r="A44" t="str">
        <f t="shared" si="20"/>
        <v>SMR-€01</v>
      </c>
      <c r="B44" s="8">
        <f t="shared" si="21"/>
        <v>238.08171178142749</v>
      </c>
      <c r="C44" s="8">
        <f t="shared" si="21"/>
        <v>238.0816847388721</v>
      </c>
      <c r="D44" s="8">
        <f t="shared" si="21"/>
        <v>235.0864679738016</v>
      </c>
      <c r="E44" s="8">
        <f t="shared" si="22"/>
        <v>912</v>
      </c>
      <c r="F44" s="8">
        <f t="shared" si="23"/>
        <v>711.24986449410119</v>
      </c>
      <c r="G44" s="8">
        <f t="shared" si="24"/>
        <v>200.75013550589881</v>
      </c>
      <c r="H44" s="8"/>
      <c r="I44" s="8"/>
    </row>
    <row r="45" spans="1:9" x14ac:dyDescent="0.3">
      <c r="A45" t="str">
        <f t="shared" si="20"/>
        <v>SMR-€02</v>
      </c>
      <c r="B45" s="8">
        <f t="shared" si="21"/>
        <v>238.08171178142754</v>
      </c>
      <c r="C45" s="8">
        <f t="shared" si="21"/>
        <v>238.08168473887213</v>
      </c>
      <c r="D45" s="8">
        <f t="shared" si="21"/>
        <v>241.036580866365</v>
      </c>
      <c r="E45" s="8">
        <f t="shared" si="22"/>
        <v>1113</v>
      </c>
      <c r="F45" s="8">
        <f t="shared" si="23"/>
        <v>717.19997738666461</v>
      </c>
      <c r="G45" s="8">
        <f t="shared" si="24"/>
        <v>395.80002261333539</v>
      </c>
      <c r="H45" s="8"/>
      <c r="I45" s="8"/>
    </row>
    <row r="46" spans="1:9" x14ac:dyDescent="0.3">
      <c r="A46" t="str">
        <f t="shared" si="20"/>
        <v>SMR-€20</v>
      </c>
      <c r="B46" s="8">
        <f t="shared" si="21"/>
        <v>238.08171178142754</v>
      </c>
      <c r="C46" s="8">
        <f t="shared" si="21"/>
        <v>238.08168473887216</v>
      </c>
      <c r="D46" s="8">
        <f t="shared" si="21"/>
        <v>235.08646797380166</v>
      </c>
      <c r="E46" s="8">
        <f t="shared" si="22"/>
        <v>554</v>
      </c>
      <c r="F46" s="8">
        <f t="shared" si="23"/>
        <v>711.2498644941013</v>
      </c>
      <c r="G46" s="8">
        <f t="shared" si="24"/>
        <v>-157.2498644941013</v>
      </c>
      <c r="H46" s="8"/>
      <c r="I46" s="8"/>
    </row>
    <row r="47" spans="1:9" x14ac:dyDescent="0.3">
      <c r="A47" t="str">
        <f t="shared" si="20"/>
        <v>SVK-€01</v>
      </c>
      <c r="B47" s="8">
        <f t="shared" si="21"/>
        <v>238.08171178142754</v>
      </c>
      <c r="C47" s="8">
        <f t="shared" si="21"/>
        <v>238.08168473887213</v>
      </c>
      <c r="D47" s="8">
        <f t="shared" si="21"/>
        <v>241.036580866365</v>
      </c>
      <c r="E47" s="8">
        <f t="shared" si="22"/>
        <v>782</v>
      </c>
      <c r="F47" s="8">
        <f t="shared" si="23"/>
        <v>717.19997738666461</v>
      </c>
      <c r="G47" s="8">
        <f t="shared" si="24"/>
        <v>64.800022613335386</v>
      </c>
      <c r="H47" s="8"/>
      <c r="I47" s="8"/>
    </row>
    <row r="48" spans="1:9" x14ac:dyDescent="0.3">
      <c r="A48" t="str">
        <f t="shared" si="20"/>
        <v>SVK-€02</v>
      </c>
      <c r="B48" s="8">
        <f t="shared" si="21"/>
        <v>238.08171178142752</v>
      </c>
      <c r="C48" s="8">
        <f t="shared" si="21"/>
        <v>238.08168473887213</v>
      </c>
      <c r="D48" s="8">
        <f t="shared" si="21"/>
        <v>241.036580866365</v>
      </c>
      <c r="E48" s="8">
        <f t="shared" si="22"/>
        <v>311</v>
      </c>
      <c r="F48" s="8">
        <f t="shared" si="23"/>
        <v>717.19997738666461</v>
      </c>
      <c r="G48" s="8">
        <f t="shared" si="24"/>
        <v>-406.19997738666461</v>
      </c>
      <c r="H48" s="8"/>
      <c r="I48" s="8"/>
    </row>
    <row r="49" spans="1:9" x14ac:dyDescent="0.3">
      <c r="A49" t="str">
        <f t="shared" si="20"/>
        <v>SVK-€20</v>
      </c>
      <c r="B49" s="8">
        <f t="shared" si="21"/>
        <v>238.08171178142752</v>
      </c>
      <c r="C49" s="8">
        <f t="shared" si="21"/>
        <v>238.08168473887213</v>
      </c>
      <c r="D49" s="8">
        <f t="shared" si="21"/>
        <v>235.08646797380166</v>
      </c>
      <c r="E49" s="8">
        <f t="shared" si="22"/>
        <v>571</v>
      </c>
      <c r="F49" s="8">
        <f t="shared" si="23"/>
        <v>711.2498644941013</v>
      </c>
      <c r="G49" s="8">
        <f t="shared" si="24"/>
        <v>-140.2498644941013</v>
      </c>
      <c r="H49" s="8"/>
      <c r="I49" s="8"/>
    </row>
  </sheetData>
  <conditionalFormatting sqref="B25:B26 B16:D24 B28:B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K2" location="'SVK20'!I2" display="(Valóságban)" xr:uid="{98403B7F-0BF1-48DF-BC94-76F1E62FF31C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9C46-E3AB-40F4-8F2A-1316124F37ED}">
  <sheetPr codeName="Munka25"/>
  <dimension ref="A1:O48"/>
  <sheetViews>
    <sheetView zoomScale="85" zoomScaleNormal="85" workbookViewId="0">
      <selection activeCell="H1" sqref="H1:I10"/>
    </sheetView>
  </sheetViews>
  <sheetFormatPr defaultRowHeight="14.4" x14ac:dyDescent="0.3"/>
  <cols>
    <col min="1" max="1" width="8.5546875" bestFit="1" customWidth="1"/>
    <col min="2" max="3" width="13.6640625" bestFit="1" customWidth="1"/>
    <col min="4" max="5" width="14.6640625" bestFit="1" customWidth="1"/>
    <col min="6" max="6" width="19.88671875" bestFit="1" customWidth="1"/>
    <col min="8" max="8" width="13.88671875" bestFit="1" customWidth="1"/>
    <col min="9" max="9" width="16.6640625" bestFit="1" customWidth="1"/>
    <col min="10" max="10" width="10.6640625" bestFit="1" customWidth="1"/>
    <col min="11" max="11" width="10.109375" bestFit="1" customWidth="1"/>
  </cols>
  <sheetData>
    <row r="1" spans="1:15" x14ac:dyDescent="0.3">
      <c r="A1" t="str">
        <f>Alapadatok!A3</f>
        <v>element</v>
      </c>
      <c r="B1" t="str">
        <f>Alapadatok!J3</f>
        <v>Y hiba 1</v>
      </c>
      <c r="C1" t="str">
        <f>Alapadatok!K3</f>
        <v>x hiba 1</v>
      </c>
      <c r="D1" t="str">
        <f>Alapadatok!L3</f>
        <v>y hiba 2</v>
      </c>
      <c r="E1" t="str">
        <f>Alapadatok!M3</f>
        <v>x hiba 2</v>
      </c>
      <c r="F1" s="19" t="s">
        <v>128</v>
      </c>
      <c r="G1" t="s">
        <v>64</v>
      </c>
      <c r="I1" t="s">
        <v>130</v>
      </c>
    </row>
    <row r="2" spans="1:15" x14ac:dyDescent="0.3">
      <c r="A2" t="str">
        <f>Alapadatok!A4</f>
        <v>SVK-€01</v>
      </c>
      <c r="B2" s="8">
        <f>Alapadatok!J4</f>
        <v>27.039968261725996</v>
      </c>
      <c r="C2" s="8">
        <f>Alapadatok!K4</f>
        <v>268.9587988294922</v>
      </c>
      <c r="D2" s="8">
        <f>Alapadatok!L4</f>
        <v>1521</v>
      </c>
      <c r="E2" s="8">
        <f>Alapadatok!M4</f>
        <v>324</v>
      </c>
      <c r="F2" s="14">
        <f>VLOOKUP(A2,Idealitás2!$A$4:$Q$12,17,0)</f>
        <v>0.78237202349432911</v>
      </c>
      <c r="G2">
        <v>1000</v>
      </c>
      <c r="H2" t="str">
        <f>'Idealitás2 (5)'!R4</f>
        <v>IRL-€02</v>
      </c>
      <c r="I2" s="18">
        <f>VLOOKUP(H2,$A$40:$I$48,9,0)</f>
        <v>5.0751430796935892E-4</v>
      </c>
    </row>
    <row r="3" spans="1:15" x14ac:dyDescent="0.3">
      <c r="A3" t="str">
        <f>Alapadatok!A5</f>
        <v>IRL-€01</v>
      </c>
      <c r="B3" s="8">
        <f>Alapadatok!J5</f>
        <v>2043.0397241210851</v>
      </c>
      <c r="C3" s="8">
        <f>Alapadatok!K5</f>
        <v>416.16099609465221</v>
      </c>
      <c r="D3" s="8">
        <f>Alapadatok!L5</f>
        <v>81</v>
      </c>
      <c r="E3" s="8">
        <f>Alapadatok!M5</f>
        <v>1900.9631933606468</v>
      </c>
      <c r="F3" s="14">
        <f>VLOOKUP(A3,Idealitás2!$A$4:$Q$12,17,0)</f>
        <v>0.77022678353692808</v>
      </c>
      <c r="G3">
        <v>1000</v>
      </c>
      <c r="H3" t="str">
        <f>'Idealitás2 (5)'!R5</f>
        <v>IRL-€20</v>
      </c>
      <c r="I3" s="18">
        <f t="shared" ref="I3:I10" si="0">VLOOKUP(H3,$A$40:$I$48,9,0)</f>
        <v>-24.899147688365588</v>
      </c>
    </row>
    <row r="4" spans="1:15" x14ac:dyDescent="0.3">
      <c r="A4" t="str">
        <f>Alapadatok!A6</f>
        <v>SVK-€02</v>
      </c>
      <c r="B4" s="8">
        <f>Alapadatok!J6</f>
        <v>1267.3604345703052</v>
      </c>
      <c r="C4" s="8">
        <f>Alapadatok!K6</f>
        <v>196</v>
      </c>
      <c r="D4" s="8">
        <f>Alapadatok!L6</f>
        <v>3249</v>
      </c>
      <c r="E4" s="8">
        <f>Alapadatok!M6</f>
        <v>1324.9595556640709</v>
      </c>
      <c r="F4" s="14">
        <f>VLOOKUP(A4,Idealitás2!$A$4:$Q$12,17,0)</f>
        <v>0.31153940205811087</v>
      </c>
      <c r="G4">
        <v>1000</v>
      </c>
      <c r="H4" t="str">
        <f>'Idealitás2 (5)'!R6</f>
        <v>IRL-€01</v>
      </c>
      <c r="I4" s="18">
        <f t="shared" si="0"/>
        <v>-24.898131117699108</v>
      </c>
    </row>
    <row r="5" spans="1:15" x14ac:dyDescent="0.3">
      <c r="A5" t="str">
        <f>Alapadatok!A7</f>
        <v>IRL-€02</v>
      </c>
      <c r="B5" s="8">
        <f>Alapadatok!J7</f>
        <v>84.640224609519834</v>
      </c>
      <c r="C5" s="8">
        <f>Alapadatok!K7</f>
        <v>3271.841396484615</v>
      </c>
      <c r="D5" s="8">
        <f>Alapadatok!L7</f>
        <v>4761</v>
      </c>
      <c r="E5" s="8">
        <f>Alapadatok!M7</f>
        <v>268.95979980474527</v>
      </c>
      <c r="F5" s="14">
        <f>VLOOKUP(A5,Idealitás2!$A$4:$Q$12,17,0)</f>
        <v>0.80883916274109824</v>
      </c>
      <c r="G5">
        <v>1000</v>
      </c>
      <c r="H5" t="str">
        <f>'Idealitás2 (5)'!R7</f>
        <v>SVK-€02</v>
      </c>
      <c r="I5" s="18">
        <f t="shared" si="0"/>
        <v>-292.47777729455362</v>
      </c>
    </row>
    <row r="6" spans="1:15" x14ac:dyDescent="0.3">
      <c r="A6" t="str">
        <f>Alapadatok!A8</f>
        <v>SMR-€20</v>
      </c>
      <c r="B6" s="8">
        <f>Alapadatok!J8</f>
        <v>519.8408349612339</v>
      </c>
      <c r="C6" s="8">
        <f>Alapadatok!K8</f>
        <v>3457.4313867249966</v>
      </c>
      <c r="D6" s="8">
        <f>Alapadatok!L8</f>
        <v>289</v>
      </c>
      <c r="E6" s="8">
        <f>Alapadatok!M8</f>
        <v>10444.842495117498</v>
      </c>
      <c r="F6" s="14">
        <f>VLOOKUP(A6,Idealitás2!$A$4:$Q$12,17,0)</f>
        <v>1.758074612296697</v>
      </c>
      <c r="G6">
        <v>1000</v>
      </c>
      <c r="H6" t="str">
        <f>'Idealitás2 (5)'!R8</f>
        <v>SVK-€20</v>
      </c>
      <c r="I6" s="18">
        <f t="shared" si="0"/>
        <v>1.3473748310843803E-4</v>
      </c>
    </row>
    <row r="7" spans="1:15" x14ac:dyDescent="0.3">
      <c r="A7" t="str">
        <f>Alapadatok!A9</f>
        <v>SVK-€20</v>
      </c>
      <c r="B7" s="8">
        <f>Alapadatok!J9</f>
        <v>4</v>
      </c>
      <c r="C7" s="8">
        <f>Alapadatok!K9</f>
        <v>196</v>
      </c>
      <c r="D7" s="8">
        <f>Alapadatok!L9</f>
        <v>190.44050537140549</v>
      </c>
      <c r="E7" s="8">
        <f>Alapadatok!M9</f>
        <v>2724.8412744141879</v>
      </c>
      <c r="F7" s="14">
        <f>VLOOKUP(A7,Idealitás2!$A$4:$Q$12,17,0)</f>
        <v>0.57186618744739603</v>
      </c>
      <c r="G7">
        <v>1000</v>
      </c>
      <c r="H7" t="str">
        <f>'Idealitás2 (5)'!R9</f>
        <v>SMR-€01</v>
      </c>
      <c r="I7" s="18">
        <f t="shared" si="0"/>
        <v>317.37701013382105</v>
      </c>
    </row>
    <row r="8" spans="1:15" x14ac:dyDescent="0.3">
      <c r="A8" t="str">
        <f>Alapadatok!A10</f>
        <v>SMR-€02</v>
      </c>
      <c r="B8" s="8">
        <f>Alapadatok!J10</f>
        <v>686.44063964862823</v>
      </c>
      <c r="C8" s="8">
        <f>Alapadatok!K10</f>
        <v>46.23983398451319</v>
      </c>
      <c r="D8" s="8">
        <f>Alapadatok!L10</f>
        <v>1780.8410302736536</v>
      </c>
      <c r="E8" s="8">
        <f>Alapadatok!M10</f>
        <v>2116</v>
      </c>
      <c r="F8" s="14">
        <f>VLOOKUP(A8,Idealitás2!$A$4:$Q$12,17,0)</f>
        <v>1.1137098815450615</v>
      </c>
      <c r="G8">
        <v>1000</v>
      </c>
      <c r="H8" t="str">
        <f>'Idealitás2 (5)'!R10</f>
        <v>SVK-€01</v>
      </c>
      <c r="I8" s="18">
        <f t="shared" si="0"/>
        <v>-24.899073880683659</v>
      </c>
    </row>
    <row r="9" spans="1:15" x14ac:dyDescent="0.3">
      <c r="A9" t="str">
        <f>Alapadatok!A11</f>
        <v>SMR-€01</v>
      </c>
      <c r="B9" s="8">
        <f>Alapadatok!J11</f>
        <v>3113.638637695487</v>
      </c>
      <c r="C9" s="8">
        <f>Alapadatok!K11</f>
        <v>484</v>
      </c>
      <c r="D9" s="8">
        <f>Alapadatok!L11</f>
        <v>25536.036098633034</v>
      </c>
      <c r="E9" s="8">
        <f>Alapadatok!M11</f>
        <v>1764</v>
      </c>
      <c r="F9" s="14">
        <f>VLOOKUP(A9,Idealitás2!$A$4:$Q$12,17,0)</f>
        <v>0.91239418948627282</v>
      </c>
      <c r="G9">
        <v>1000</v>
      </c>
      <c r="H9" t="str">
        <f>'Idealitás2 (5)'!R11</f>
        <v>SMR-€02</v>
      </c>
      <c r="I9" s="18">
        <f t="shared" si="0"/>
        <v>24.899815905886044</v>
      </c>
    </row>
    <row r="10" spans="1:15" x14ac:dyDescent="0.3">
      <c r="A10" t="str">
        <f>Alapadatok!A12</f>
        <v>IRL-€20</v>
      </c>
      <c r="B10" s="8">
        <f>Alapadatok!J12</f>
        <v>9</v>
      </c>
      <c r="C10" s="8">
        <f>Alapadatok!K12</f>
        <v>1.4398828148961906</v>
      </c>
      <c r="D10" s="8">
        <f>Alapadatok!L12</f>
        <v>2894.4419702150872</v>
      </c>
      <c r="E10" s="8">
        <f>Alapadatok!M12</f>
        <v>2401</v>
      </c>
      <c r="F10" s="14">
        <f>VLOOKUP(A10,Idealitás2!$A$4:$Q$12,17,0)</f>
        <v>0.6104521946218826</v>
      </c>
      <c r="G10">
        <v>1000</v>
      </c>
      <c r="H10" t="str">
        <f>'Idealitás2 (5)'!R12</f>
        <v>SMR-€20</v>
      </c>
      <c r="I10" s="18">
        <f t="shared" si="0"/>
        <v>1228.1545029416441</v>
      </c>
    </row>
    <row r="13" spans="1:15" x14ac:dyDescent="0.3">
      <c r="A13" t="str">
        <f t="shared" ref="A13:G22" si="1">A1</f>
        <v>element</v>
      </c>
      <c r="B13" t="str">
        <f t="shared" si="1"/>
        <v>Y hiba 1</v>
      </c>
      <c r="C13" t="str">
        <f t="shared" si="1"/>
        <v>x hiba 1</v>
      </c>
      <c r="D13" t="str">
        <f t="shared" si="1"/>
        <v>y hiba 2</v>
      </c>
      <c r="E13" t="str">
        <f t="shared" si="1"/>
        <v>x hiba 2</v>
      </c>
      <c r="F13" t="str">
        <f t="shared" si="1"/>
        <v>Sebesség 3</v>
      </c>
      <c r="G13" t="str">
        <f t="shared" si="1"/>
        <v>Y0</v>
      </c>
      <c r="H13" t="s">
        <v>65</v>
      </c>
    </row>
    <row r="14" spans="1:15" x14ac:dyDescent="0.3">
      <c r="A14" t="str">
        <f t="shared" si="1"/>
        <v>SVK-€01</v>
      </c>
      <c r="B14">
        <f t="shared" ref="B14:E22" si="2">RANK(B2,B$2:B$10,1)</f>
        <v>3</v>
      </c>
      <c r="C14">
        <f t="shared" si="2"/>
        <v>5</v>
      </c>
      <c r="D14">
        <f t="shared" si="2"/>
        <v>4</v>
      </c>
      <c r="E14">
        <f t="shared" si="2"/>
        <v>2</v>
      </c>
      <c r="F14">
        <f>RANK(F2,F$2:F$10,0)</f>
        <v>5</v>
      </c>
      <c r="G14">
        <f t="shared" si="1"/>
        <v>1000</v>
      </c>
      <c r="H14">
        <f>SUM(B14:F14)</f>
        <v>19</v>
      </c>
    </row>
    <row r="15" spans="1:15" x14ac:dyDescent="0.3">
      <c r="A15" t="str">
        <f t="shared" si="1"/>
        <v>IRL-€01</v>
      </c>
      <c r="B15">
        <f t="shared" si="2"/>
        <v>8</v>
      </c>
      <c r="C15">
        <f t="shared" si="2"/>
        <v>6</v>
      </c>
      <c r="D15">
        <f t="shared" si="2"/>
        <v>1</v>
      </c>
      <c r="E15">
        <f t="shared" si="2"/>
        <v>5</v>
      </c>
      <c r="F15">
        <f t="shared" ref="F15:F22" si="3">RANK(F3,F$2:F$10,0)</f>
        <v>6</v>
      </c>
      <c r="G15">
        <f t="shared" si="1"/>
        <v>1000</v>
      </c>
      <c r="H15">
        <f t="shared" ref="H15:H22" si="4">SUM(B15:F15)</f>
        <v>26</v>
      </c>
    </row>
    <row r="16" spans="1:15" x14ac:dyDescent="0.3">
      <c r="A16" t="str">
        <f t="shared" si="1"/>
        <v>SVK-€02</v>
      </c>
      <c r="B16">
        <f t="shared" si="2"/>
        <v>7</v>
      </c>
      <c r="C16">
        <f t="shared" si="2"/>
        <v>3</v>
      </c>
      <c r="D16">
        <f t="shared" si="2"/>
        <v>7</v>
      </c>
      <c r="E16">
        <f t="shared" si="2"/>
        <v>3</v>
      </c>
      <c r="F16">
        <f t="shared" si="3"/>
        <v>9</v>
      </c>
      <c r="G16">
        <f t="shared" si="1"/>
        <v>1000</v>
      </c>
      <c r="H16">
        <f t="shared" si="4"/>
        <v>29</v>
      </c>
      <c r="J16">
        <f>B16</f>
        <v>7</v>
      </c>
      <c r="K16">
        <f t="shared" ref="K16:O17" si="5">C16</f>
        <v>3</v>
      </c>
      <c r="L16">
        <f t="shared" si="5"/>
        <v>7</v>
      </c>
      <c r="M16">
        <f t="shared" si="5"/>
        <v>3</v>
      </c>
      <c r="N16">
        <f t="shared" si="5"/>
        <v>9</v>
      </c>
      <c r="O16">
        <f t="shared" si="5"/>
        <v>1000</v>
      </c>
    </row>
    <row r="17" spans="1:15" x14ac:dyDescent="0.3">
      <c r="A17" t="str">
        <f t="shared" si="1"/>
        <v>IRL-€02</v>
      </c>
      <c r="B17">
        <f t="shared" si="2"/>
        <v>4</v>
      </c>
      <c r="C17">
        <f t="shared" si="2"/>
        <v>8</v>
      </c>
      <c r="D17">
        <f t="shared" si="2"/>
        <v>8</v>
      </c>
      <c r="E17">
        <f t="shared" si="2"/>
        <v>1</v>
      </c>
      <c r="F17">
        <f t="shared" si="3"/>
        <v>4</v>
      </c>
      <c r="G17">
        <f t="shared" si="1"/>
        <v>1000</v>
      </c>
      <c r="H17">
        <f t="shared" si="4"/>
        <v>25</v>
      </c>
      <c r="J17">
        <f>B17</f>
        <v>4</v>
      </c>
      <c r="K17">
        <f t="shared" si="5"/>
        <v>8</v>
      </c>
      <c r="L17">
        <f t="shared" si="5"/>
        <v>8</v>
      </c>
      <c r="M17">
        <f t="shared" si="5"/>
        <v>1</v>
      </c>
      <c r="N17">
        <f t="shared" si="5"/>
        <v>4</v>
      </c>
      <c r="O17">
        <f t="shared" si="5"/>
        <v>1000</v>
      </c>
    </row>
    <row r="18" spans="1:15" x14ac:dyDescent="0.3">
      <c r="A18" t="str">
        <f t="shared" si="1"/>
        <v>SMR-€20</v>
      </c>
      <c r="B18">
        <f t="shared" si="2"/>
        <v>5</v>
      </c>
      <c r="C18">
        <f t="shared" si="2"/>
        <v>9</v>
      </c>
      <c r="D18">
        <f t="shared" si="2"/>
        <v>3</v>
      </c>
      <c r="E18">
        <f t="shared" si="2"/>
        <v>9</v>
      </c>
      <c r="F18">
        <f t="shared" si="3"/>
        <v>1</v>
      </c>
      <c r="G18">
        <f t="shared" si="1"/>
        <v>1000</v>
      </c>
      <c r="H18">
        <f t="shared" si="4"/>
        <v>27</v>
      </c>
    </row>
    <row r="19" spans="1:15" x14ac:dyDescent="0.3">
      <c r="A19" t="str">
        <f t="shared" si="1"/>
        <v>SVK-€20</v>
      </c>
      <c r="B19">
        <f t="shared" si="2"/>
        <v>1</v>
      </c>
      <c r="C19">
        <f t="shared" si="2"/>
        <v>3</v>
      </c>
      <c r="D19">
        <f t="shared" si="2"/>
        <v>2</v>
      </c>
      <c r="E19">
        <f t="shared" si="2"/>
        <v>8</v>
      </c>
      <c r="F19">
        <f t="shared" si="3"/>
        <v>8</v>
      </c>
      <c r="G19">
        <f t="shared" si="1"/>
        <v>1000</v>
      </c>
      <c r="H19">
        <f t="shared" si="4"/>
        <v>22</v>
      </c>
    </row>
    <row r="20" spans="1:15" x14ac:dyDescent="0.3">
      <c r="A20" t="str">
        <f t="shared" si="1"/>
        <v>SMR-€02</v>
      </c>
      <c r="B20">
        <f t="shared" si="2"/>
        <v>6</v>
      </c>
      <c r="C20">
        <f t="shared" si="2"/>
        <v>2</v>
      </c>
      <c r="D20">
        <f t="shared" si="2"/>
        <v>5</v>
      </c>
      <c r="E20">
        <f t="shared" si="2"/>
        <v>6</v>
      </c>
      <c r="F20">
        <f t="shared" si="3"/>
        <v>2</v>
      </c>
      <c r="G20">
        <f t="shared" si="1"/>
        <v>1000</v>
      </c>
      <c r="H20">
        <f t="shared" si="4"/>
        <v>21</v>
      </c>
      <c r="J20">
        <f t="shared" ref="J20:O22" si="6">B20</f>
        <v>6</v>
      </c>
      <c r="K20">
        <f t="shared" si="6"/>
        <v>2</v>
      </c>
      <c r="L20">
        <f t="shared" si="6"/>
        <v>5</v>
      </c>
      <c r="M20">
        <f t="shared" si="6"/>
        <v>6</v>
      </c>
      <c r="N20">
        <f t="shared" si="6"/>
        <v>2</v>
      </c>
      <c r="O20">
        <f t="shared" si="6"/>
        <v>1000</v>
      </c>
    </row>
    <row r="21" spans="1:15" x14ac:dyDescent="0.3">
      <c r="A21" t="str">
        <f t="shared" si="1"/>
        <v>SMR-€01</v>
      </c>
      <c r="B21">
        <f t="shared" si="2"/>
        <v>9</v>
      </c>
      <c r="C21">
        <f t="shared" si="2"/>
        <v>7</v>
      </c>
      <c r="D21">
        <f t="shared" si="2"/>
        <v>9</v>
      </c>
      <c r="E21">
        <f t="shared" si="2"/>
        <v>4</v>
      </c>
      <c r="F21">
        <f t="shared" si="3"/>
        <v>3</v>
      </c>
      <c r="G21">
        <f t="shared" si="1"/>
        <v>1000</v>
      </c>
      <c r="H21">
        <f t="shared" si="4"/>
        <v>32</v>
      </c>
    </row>
    <row r="22" spans="1:15" x14ac:dyDescent="0.3">
      <c r="A22" t="str">
        <f t="shared" si="1"/>
        <v>IRL-€20</v>
      </c>
      <c r="B22">
        <f t="shared" si="2"/>
        <v>2</v>
      </c>
      <c r="C22">
        <f t="shared" si="2"/>
        <v>1</v>
      </c>
      <c r="D22">
        <f t="shared" si="2"/>
        <v>6</v>
      </c>
      <c r="E22">
        <f t="shared" si="2"/>
        <v>7</v>
      </c>
      <c r="F22">
        <f t="shared" si="3"/>
        <v>7</v>
      </c>
      <c r="G22">
        <f t="shared" si="1"/>
        <v>1000</v>
      </c>
      <c r="H22">
        <f t="shared" si="4"/>
        <v>23</v>
      </c>
      <c r="J22">
        <f t="shared" si="6"/>
        <v>2</v>
      </c>
      <c r="K22">
        <f t="shared" si="6"/>
        <v>1</v>
      </c>
      <c r="L22">
        <f t="shared" si="6"/>
        <v>6</v>
      </c>
      <c r="M22">
        <f t="shared" si="6"/>
        <v>7</v>
      </c>
      <c r="N22">
        <f t="shared" si="6"/>
        <v>7</v>
      </c>
      <c r="O22">
        <f t="shared" si="6"/>
        <v>1000</v>
      </c>
    </row>
    <row r="26" spans="1:15" x14ac:dyDescent="0.3">
      <c r="A26" t="s">
        <v>61</v>
      </c>
      <c r="B26" t="str">
        <f>B1</f>
        <v>Y hiba 1</v>
      </c>
      <c r="C26" t="str">
        <f>C1</f>
        <v>x hiba 1</v>
      </c>
      <c r="D26" t="str">
        <f>D1</f>
        <v>y hiba 2</v>
      </c>
      <c r="E26" t="str">
        <f>E1</f>
        <v>x hiba 2</v>
      </c>
      <c r="F26" t="str">
        <f>F1</f>
        <v>Sebesség 3</v>
      </c>
    </row>
    <row r="27" spans="1:15" x14ac:dyDescent="0.3">
      <c r="A27">
        <v>1</v>
      </c>
      <c r="B27" s="12">
        <v>227.87272808655516</v>
      </c>
      <c r="C27" s="12">
        <v>340.98108398108155</v>
      </c>
      <c r="D27" s="12">
        <v>263.2877463063902</v>
      </c>
      <c r="E27" s="12">
        <v>501.28974376972963</v>
      </c>
      <c r="F27" s="12">
        <v>8.0000000100000008</v>
      </c>
      <c r="G27" s="8"/>
      <c r="H27" s="8">
        <f t="shared" ref="H27:L34" si="7">B27-B28</f>
        <v>30.945943357792629</v>
      </c>
      <c r="I27" s="8">
        <f t="shared" si="7"/>
        <v>1.000000000044281</v>
      </c>
      <c r="J27" s="8">
        <f t="shared" si="7"/>
        <v>1.0000000007531185</v>
      </c>
      <c r="K27" s="8">
        <f t="shared" si="7"/>
        <v>115.02998737644725</v>
      </c>
      <c r="L27" s="8">
        <f t="shared" si="7"/>
        <v>1</v>
      </c>
    </row>
    <row r="28" spans="1:15" x14ac:dyDescent="0.3">
      <c r="A28">
        <v>2</v>
      </c>
      <c r="B28" s="12">
        <v>196.92678472876253</v>
      </c>
      <c r="C28" s="12">
        <v>339.98108398103727</v>
      </c>
      <c r="D28" s="12">
        <v>262.28774630563709</v>
      </c>
      <c r="E28" s="12">
        <v>386.25975639328237</v>
      </c>
      <c r="F28" s="12">
        <v>7.0000000100000008</v>
      </c>
      <c r="G28" s="8"/>
      <c r="H28" s="8">
        <f t="shared" si="7"/>
        <v>0.99999999860042976</v>
      </c>
      <c r="I28" s="8">
        <f t="shared" si="7"/>
        <v>287.5389682594855</v>
      </c>
      <c r="J28" s="8">
        <f t="shared" si="7"/>
        <v>1.0000000007589733</v>
      </c>
      <c r="K28" s="8">
        <f t="shared" si="7"/>
        <v>0.99999999988716581</v>
      </c>
      <c r="L28" s="8">
        <f t="shared" si="7"/>
        <v>1</v>
      </c>
    </row>
    <row r="29" spans="1:15" x14ac:dyDescent="0.3">
      <c r="A29">
        <v>3</v>
      </c>
      <c r="B29" s="12">
        <v>195.9267847301621</v>
      </c>
      <c r="C29" s="12">
        <v>52.442115721551744</v>
      </c>
      <c r="D29" s="12">
        <v>261.28774630487811</v>
      </c>
      <c r="E29" s="12">
        <v>385.25975639339521</v>
      </c>
      <c r="F29" s="12">
        <v>6.0000000100000008</v>
      </c>
      <c r="G29" s="8"/>
      <c r="H29" s="8">
        <f t="shared" si="7"/>
        <v>0.99999999858675892</v>
      </c>
      <c r="I29" s="8">
        <f t="shared" si="7"/>
        <v>1.0000000000868567</v>
      </c>
      <c r="J29" s="8">
        <f t="shared" si="7"/>
        <v>86.645305774684374</v>
      </c>
      <c r="K29" s="8">
        <f t="shared" si="7"/>
        <v>0.99999999988710897</v>
      </c>
      <c r="L29" s="8">
        <f t="shared" si="7"/>
        <v>1</v>
      </c>
    </row>
    <row r="30" spans="1:15" x14ac:dyDescent="0.3">
      <c r="A30">
        <v>4</v>
      </c>
      <c r="B30" s="12">
        <v>194.92678473157534</v>
      </c>
      <c r="C30" s="12">
        <v>51.442115721464887</v>
      </c>
      <c r="D30" s="12">
        <v>174.64244053019374</v>
      </c>
      <c r="E30" s="12">
        <v>384.2597563935081</v>
      </c>
      <c r="F30" s="12">
        <v>5.0000000100000008</v>
      </c>
      <c r="G30" s="8"/>
      <c r="H30" s="8">
        <f t="shared" si="7"/>
        <v>0.9999999985728607</v>
      </c>
      <c r="I30" s="8">
        <f t="shared" si="7"/>
        <v>1.0000000000903242</v>
      </c>
      <c r="J30" s="8">
        <f t="shared" si="7"/>
        <v>1.0000000002352465</v>
      </c>
      <c r="K30" s="8">
        <f t="shared" si="7"/>
        <v>0.99999999988591526</v>
      </c>
      <c r="L30" s="8">
        <f t="shared" si="7"/>
        <v>1</v>
      </c>
    </row>
    <row r="31" spans="1:15" x14ac:dyDescent="0.3">
      <c r="A31">
        <v>5</v>
      </c>
      <c r="B31" s="12">
        <v>193.92678473300248</v>
      </c>
      <c r="C31" s="12">
        <v>50.442115721374563</v>
      </c>
      <c r="D31" s="12">
        <v>173.64244052995849</v>
      </c>
      <c r="E31" s="12">
        <v>383.25975639362218</v>
      </c>
      <c r="F31" s="12">
        <v>4.0000000100000008</v>
      </c>
      <c r="G31" s="8"/>
      <c r="H31" s="8">
        <f t="shared" si="7"/>
        <v>0.99999999855907618</v>
      </c>
      <c r="I31" s="8">
        <f t="shared" si="7"/>
        <v>1.0000000000939622</v>
      </c>
      <c r="J31" s="8">
        <f t="shared" si="7"/>
        <v>106.46242952569584</v>
      </c>
      <c r="K31" s="8">
        <f t="shared" si="7"/>
        <v>0.99999999988580157</v>
      </c>
      <c r="L31" s="8">
        <f t="shared" si="7"/>
        <v>1</v>
      </c>
    </row>
    <row r="32" spans="1:15" x14ac:dyDescent="0.3">
      <c r="A32">
        <v>6</v>
      </c>
      <c r="B32" s="12">
        <v>192.9267847344434</v>
      </c>
      <c r="C32" s="12">
        <v>49.442115721280601</v>
      </c>
      <c r="D32" s="12">
        <v>67.180011004262653</v>
      </c>
      <c r="E32" s="12">
        <v>382.25975639373638</v>
      </c>
      <c r="F32" s="12">
        <v>3.0000000100000008</v>
      </c>
      <c r="G32" s="8"/>
      <c r="H32" s="8">
        <f t="shared" si="7"/>
        <v>92.791488501058325</v>
      </c>
      <c r="I32" s="8">
        <f t="shared" si="7"/>
        <v>1.0000000000978844</v>
      </c>
      <c r="J32" s="8">
        <f t="shared" si="7"/>
        <v>0.99999999993016786</v>
      </c>
      <c r="K32" s="8">
        <f t="shared" si="7"/>
        <v>351.99629379759483</v>
      </c>
      <c r="L32" s="8">
        <f t="shared" si="7"/>
        <v>1</v>
      </c>
    </row>
    <row r="33" spans="1:12" x14ac:dyDescent="0.3">
      <c r="A33">
        <v>7</v>
      </c>
      <c r="B33" s="12">
        <v>100.13529623338508</v>
      </c>
      <c r="C33" s="12">
        <v>48.442115721182716</v>
      </c>
      <c r="D33" s="12">
        <v>66.180011004332485</v>
      </c>
      <c r="E33" s="12">
        <v>30.263462596141579</v>
      </c>
      <c r="F33" s="12">
        <v>2.0000000100000008</v>
      </c>
      <c r="G33" s="8"/>
      <c r="H33" s="8">
        <f t="shared" si="7"/>
        <v>1.0000000000508891</v>
      </c>
      <c r="I33" s="8">
        <f t="shared" si="7"/>
        <v>1.00000000010197</v>
      </c>
      <c r="J33" s="8">
        <f t="shared" si="7"/>
        <v>0.9999999999279936</v>
      </c>
      <c r="K33" s="8">
        <f t="shared" si="7"/>
        <v>0.99999999997272937</v>
      </c>
      <c r="L33" s="8">
        <f t="shared" si="7"/>
        <v>0.99999999999999978</v>
      </c>
    </row>
    <row r="34" spans="1:12" x14ac:dyDescent="0.3">
      <c r="A34">
        <v>8</v>
      </c>
      <c r="B34" s="12">
        <v>99.135296233334188</v>
      </c>
      <c r="C34" s="12">
        <v>47.442115721080746</v>
      </c>
      <c r="D34" s="12">
        <v>65.180011004404491</v>
      </c>
      <c r="E34" s="12">
        <v>29.26346259616885</v>
      </c>
      <c r="F34" s="12">
        <v>1.000000010000001</v>
      </c>
      <c r="G34" s="8"/>
      <c r="H34" s="8">
        <f t="shared" si="7"/>
        <v>1.0000000000519123</v>
      </c>
      <c r="I34" s="8">
        <f t="shared" si="7"/>
        <v>1.0000000001064038</v>
      </c>
      <c r="J34" s="8">
        <f t="shared" si="7"/>
        <v>0.99999999992580513</v>
      </c>
      <c r="K34" s="8">
        <f t="shared" si="7"/>
        <v>0.99999999997080025</v>
      </c>
      <c r="L34" s="8">
        <f t="shared" si="7"/>
        <v>1.000000010000001</v>
      </c>
    </row>
    <row r="35" spans="1:12" x14ac:dyDescent="0.3">
      <c r="A35">
        <v>9</v>
      </c>
      <c r="B35" s="12">
        <v>98.135296233282276</v>
      </c>
      <c r="C35" s="12">
        <v>46.442115720974343</v>
      </c>
      <c r="D35" s="12">
        <v>64.180011004478686</v>
      </c>
      <c r="E35" s="12">
        <v>28.26346259619805</v>
      </c>
      <c r="F35" s="12">
        <v>0</v>
      </c>
      <c r="G35" s="8"/>
      <c r="H35" s="8"/>
      <c r="I35" s="8"/>
      <c r="J35" s="8"/>
      <c r="K35" s="8"/>
      <c r="L35" s="8"/>
    </row>
    <row r="36" spans="1:12" x14ac:dyDescent="0.3">
      <c r="B36" s="8">
        <v>2</v>
      </c>
      <c r="C36" s="8">
        <v>3</v>
      </c>
      <c r="D36" s="8">
        <v>4</v>
      </c>
      <c r="E36" s="8">
        <v>5</v>
      </c>
      <c r="F36" s="8">
        <v>6</v>
      </c>
      <c r="G36" s="8"/>
      <c r="H36" s="20" t="s">
        <v>118</v>
      </c>
      <c r="I36" s="8"/>
      <c r="J36" s="8"/>
      <c r="K36" s="8"/>
      <c r="L36" s="8"/>
    </row>
    <row r="37" spans="1:12" x14ac:dyDescent="0.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3">
      <c r="B38" s="8"/>
      <c r="C38" s="8"/>
      <c r="D38" s="8"/>
      <c r="E38" s="8"/>
      <c r="F38" s="8"/>
      <c r="G38" s="8"/>
      <c r="H38" s="8"/>
      <c r="I38" s="8">
        <f>SUMSQ(I40:I48)</f>
        <v>1697114.7490697824</v>
      </c>
      <c r="J38" s="8"/>
      <c r="K38" s="8"/>
      <c r="L38" s="8"/>
    </row>
    <row r="39" spans="1:12" x14ac:dyDescent="0.3">
      <c r="A39" t="str">
        <f t="shared" ref="A39:E48" si="8">A1</f>
        <v>element</v>
      </c>
      <c r="B39" s="8" t="str">
        <f t="shared" si="8"/>
        <v>Y hiba 1</v>
      </c>
      <c r="C39" s="8" t="str">
        <f t="shared" si="8"/>
        <v>x hiba 1</v>
      </c>
      <c r="D39" s="8" t="str">
        <f t="shared" si="8"/>
        <v>y hiba 2</v>
      </c>
      <c r="E39" s="8" t="str">
        <f t="shared" si="8"/>
        <v>x hiba 2</v>
      </c>
      <c r="F39" s="8"/>
      <c r="G39" s="8" t="str">
        <f>F1</f>
        <v>Sebesség 3</v>
      </c>
      <c r="H39" s="8" t="s">
        <v>62</v>
      </c>
      <c r="I39" s="8" t="s">
        <v>63</v>
      </c>
      <c r="J39" s="8" t="s">
        <v>66</v>
      </c>
      <c r="K39" s="8" t="s">
        <v>67</v>
      </c>
      <c r="L39" s="8"/>
    </row>
    <row r="40" spans="1:12" x14ac:dyDescent="0.3">
      <c r="A40" t="str">
        <f t="shared" si="8"/>
        <v>SVK-€01</v>
      </c>
      <c r="B40" s="8">
        <f t="shared" ref="B40:E48" si="9">VLOOKUP(B14,$A$27:$F$35,B$36,0)</f>
        <v>195.9267847301621</v>
      </c>
      <c r="C40" s="8">
        <f t="shared" si="9"/>
        <v>50.442115721374563</v>
      </c>
      <c r="D40" s="8">
        <f t="shared" si="9"/>
        <v>174.64244053019374</v>
      </c>
      <c r="E40" s="8">
        <f t="shared" si="9"/>
        <v>386.25975639328237</v>
      </c>
      <c r="F40" s="8"/>
      <c r="G40" s="8">
        <f>F2*1000</f>
        <v>782.37202349432914</v>
      </c>
      <c r="H40" s="8">
        <f t="shared" ref="H40:H48" si="10">SUM(B40:F40)</f>
        <v>807.2710973750128</v>
      </c>
      <c r="I40" s="8">
        <f>G40-H40</f>
        <v>-24.899073880683659</v>
      </c>
      <c r="J40" s="8">
        <f>ROUND('Munka1 (2)'!I40,0)</f>
        <v>0</v>
      </c>
      <c r="K40" s="8" t="str">
        <f>IF(I40*J40&lt;=0,"Valid","Invalid")</f>
        <v>Valid</v>
      </c>
      <c r="L40" s="8"/>
    </row>
    <row r="41" spans="1:12" x14ac:dyDescent="0.3">
      <c r="A41" t="str">
        <f t="shared" si="8"/>
        <v>IRL-€01</v>
      </c>
      <c r="B41" s="8">
        <f t="shared" si="9"/>
        <v>99.135296233334188</v>
      </c>
      <c r="C41" s="8">
        <f t="shared" si="9"/>
        <v>49.442115721280601</v>
      </c>
      <c r="D41" s="8">
        <f t="shared" si="9"/>
        <v>263.2877463063902</v>
      </c>
      <c r="E41" s="8">
        <f t="shared" si="9"/>
        <v>383.25975639362218</v>
      </c>
      <c r="F41" s="8"/>
      <c r="G41" s="8">
        <f t="shared" ref="G41:G48" si="11">F3*1000</f>
        <v>770.22678353692811</v>
      </c>
      <c r="H41" s="8">
        <f t="shared" si="10"/>
        <v>795.12491465462722</v>
      </c>
      <c r="I41" s="8">
        <f t="shared" ref="I41:I48" si="12">G41-H41</f>
        <v>-24.898131117699108</v>
      </c>
      <c r="J41" s="8">
        <f>ROUND('Munka1 (2)'!I41,0)</f>
        <v>0</v>
      </c>
      <c r="K41" s="8" t="str">
        <f t="shared" ref="K41:K48" si="13">IF(I41*J41&lt;=0,"Valid","Invalid")</f>
        <v>Valid</v>
      </c>
      <c r="L41" s="8"/>
    </row>
    <row r="42" spans="1:12" x14ac:dyDescent="0.3">
      <c r="A42" t="str">
        <f t="shared" si="8"/>
        <v>SVK-€02</v>
      </c>
      <c r="B42" s="8">
        <f t="shared" si="9"/>
        <v>100.13529623338508</v>
      </c>
      <c r="C42" s="8">
        <f t="shared" si="9"/>
        <v>52.442115721551744</v>
      </c>
      <c r="D42" s="8">
        <f t="shared" si="9"/>
        <v>66.180011004332485</v>
      </c>
      <c r="E42" s="8">
        <f t="shared" si="9"/>
        <v>385.25975639339521</v>
      </c>
      <c r="F42" s="8"/>
      <c r="G42" s="8">
        <f t="shared" si="11"/>
        <v>311.53940205811085</v>
      </c>
      <c r="H42" s="8">
        <f t="shared" si="10"/>
        <v>604.01717935266447</v>
      </c>
      <c r="I42" s="8">
        <f t="shared" si="12"/>
        <v>-292.47777729455362</v>
      </c>
      <c r="J42" s="8">
        <f>ROUND('Munka1 (2)'!I42,0)</f>
        <v>0</v>
      </c>
      <c r="K42" s="8" t="str">
        <f t="shared" si="13"/>
        <v>Valid</v>
      </c>
      <c r="L42" s="8"/>
    </row>
    <row r="43" spans="1:12" x14ac:dyDescent="0.3">
      <c r="A43" t="str">
        <f t="shared" si="8"/>
        <v>IRL-€02</v>
      </c>
      <c r="B43" s="8">
        <f t="shared" si="9"/>
        <v>194.92678473157534</v>
      </c>
      <c r="C43" s="8">
        <f t="shared" si="9"/>
        <v>47.442115721080746</v>
      </c>
      <c r="D43" s="8">
        <f t="shared" si="9"/>
        <v>65.180011004404491</v>
      </c>
      <c r="E43" s="8">
        <f t="shared" si="9"/>
        <v>501.28974376972963</v>
      </c>
      <c r="F43" s="8"/>
      <c r="G43" s="8">
        <f t="shared" si="11"/>
        <v>808.83916274109822</v>
      </c>
      <c r="H43" s="8">
        <f t="shared" si="10"/>
        <v>808.83865522679025</v>
      </c>
      <c r="I43" s="8">
        <f t="shared" si="12"/>
        <v>5.0751430796935892E-4</v>
      </c>
      <c r="J43" s="8">
        <f>ROUND('Munka1 (2)'!I43,0)</f>
        <v>0</v>
      </c>
      <c r="K43" s="8" t="str">
        <f t="shared" si="13"/>
        <v>Valid</v>
      </c>
      <c r="L43" s="8"/>
    </row>
    <row r="44" spans="1:12" x14ac:dyDescent="0.3">
      <c r="A44" t="str">
        <f t="shared" si="8"/>
        <v>SMR-€20</v>
      </c>
      <c r="B44" s="8">
        <f t="shared" si="9"/>
        <v>193.92678473300248</v>
      </c>
      <c r="C44" s="8">
        <f t="shared" si="9"/>
        <v>46.442115720974343</v>
      </c>
      <c r="D44" s="8">
        <f t="shared" si="9"/>
        <v>261.28774630487811</v>
      </c>
      <c r="E44" s="8">
        <f t="shared" si="9"/>
        <v>28.26346259619805</v>
      </c>
      <c r="F44" s="8"/>
      <c r="G44" s="8">
        <f t="shared" si="11"/>
        <v>1758.0746122966971</v>
      </c>
      <c r="H44" s="8">
        <f t="shared" si="10"/>
        <v>529.920109355053</v>
      </c>
      <c r="I44" s="8">
        <f t="shared" si="12"/>
        <v>1228.1545029416441</v>
      </c>
      <c r="J44" s="8">
        <f>ROUND('Munka1 (2)'!I44,0)</f>
        <v>0</v>
      </c>
      <c r="K44" s="8" t="str">
        <f t="shared" si="13"/>
        <v>Valid</v>
      </c>
      <c r="L44" s="8"/>
    </row>
    <row r="45" spans="1:12" x14ac:dyDescent="0.3">
      <c r="A45" t="str">
        <f t="shared" si="8"/>
        <v>SVK-€20</v>
      </c>
      <c r="B45" s="8">
        <f t="shared" si="9"/>
        <v>227.87272808655516</v>
      </c>
      <c r="C45" s="8">
        <f t="shared" si="9"/>
        <v>52.442115721551744</v>
      </c>
      <c r="D45" s="8">
        <f t="shared" si="9"/>
        <v>262.28774630563709</v>
      </c>
      <c r="E45" s="8">
        <f t="shared" si="9"/>
        <v>29.26346259616885</v>
      </c>
      <c r="F45" s="8"/>
      <c r="G45" s="8">
        <f t="shared" si="11"/>
        <v>571.86618744739599</v>
      </c>
      <c r="H45" s="8">
        <f t="shared" si="10"/>
        <v>571.86605270991288</v>
      </c>
      <c r="I45" s="8">
        <f t="shared" si="12"/>
        <v>1.3473748310843803E-4</v>
      </c>
      <c r="J45" s="8">
        <f>ROUND('Munka1 (2)'!I45,0)</f>
        <v>0</v>
      </c>
      <c r="K45" s="8" t="str">
        <f t="shared" si="13"/>
        <v>Valid</v>
      </c>
      <c r="L45" s="8"/>
    </row>
    <row r="46" spans="1:12" x14ac:dyDescent="0.3">
      <c r="A46" t="str">
        <f t="shared" si="8"/>
        <v>SMR-€02</v>
      </c>
      <c r="B46" s="8">
        <f t="shared" si="9"/>
        <v>192.9267847344434</v>
      </c>
      <c r="C46" s="8">
        <f t="shared" si="9"/>
        <v>339.98108398103727</v>
      </c>
      <c r="D46" s="8">
        <f t="shared" si="9"/>
        <v>173.64244052995849</v>
      </c>
      <c r="E46" s="8">
        <f t="shared" si="9"/>
        <v>382.25975639373638</v>
      </c>
      <c r="F46" s="8"/>
      <c r="G46" s="8">
        <f t="shared" si="11"/>
        <v>1113.7098815450615</v>
      </c>
      <c r="H46" s="8">
        <f t="shared" si="10"/>
        <v>1088.8100656391755</v>
      </c>
      <c r="I46" s="8">
        <f t="shared" si="12"/>
        <v>24.899815905886044</v>
      </c>
      <c r="J46" s="8">
        <f>ROUND('Munka1 (2)'!I46,0)</f>
        <v>0</v>
      </c>
      <c r="K46" s="8" t="str">
        <f t="shared" si="13"/>
        <v>Valid</v>
      </c>
      <c r="L46" s="8"/>
    </row>
    <row r="47" spans="1:12" x14ac:dyDescent="0.3">
      <c r="A47" t="str">
        <f t="shared" si="8"/>
        <v>SMR-€01</v>
      </c>
      <c r="B47" s="8">
        <f t="shared" si="9"/>
        <v>98.135296233282276</v>
      </c>
      <c r="C47" s="8">
        <f t="shared" si="9"/>
        <v>48.442115721182716</v>
      </c>
      <c r="D47" s="8">
        <f t="shared" si="9"/>
        <v>64.180011004478686</v>
      </c>
      <c r="E47" s="8">
        <f t="shared" si="9"/>
        <v>384.2597563935081</v>
      </c>
      <c r="F47" s="8"/>
      <c r="G47" s="8">
        <f t="shared" si="11"/>
        <v>912.39418948627281</v>
      </c>
      <c r="H47" s="8">
        <f t="shared" si="10"/>
        <v>595.01717935245176</v>
      </c>
      <c r="I47" s="8">
        <f t="shared" si="12"/>
        <v>317.37701013382105</v>
      </c>
      <c r="J47" s="8">
        <f>ROUND('Munka1 (2)'!I47,0)</f>
        <v>0</v>
      </c>
      <c r="K47" s="8" t="str">
        <f t="shared" si="13"/>
        <v>Valid</v>
      </c>
      <c r="L47" s="8"/>
    </row>
    <row r="48" spans="1:12" x14ac:dyDescent="0.3">
      <c r="A48" t="str">
        <f t="shared" si="8"/>
        <v>IRL-€20</v>
      </c>
      <c r="B48" s="8">
        <f t="shared" si="9"/>
        <v>196.92678472876253</v>
      </c>
      <c r="C48" s="8">
        <f t="shared" si="9"/>
        <v>340.98108398108155</v>
      </c>
      <c r="D48" s="8">
        <f t="shared" si="9"/>
        <v>67.180011004262653</v>
      </c>
      <c r="E48" s="8">
        <f t="shared" si="9"/>
        <v>30.263462596141579</v>
      </c>
      <c r="F48" s="8"/>
      <c r="G48" s="8">
        <f t="shared" si="11"/>
        <v>610.45219462188265</v>
      </c>
      <c r="H48" s="8">
        <f t="shared" si="10"/>
        <v>635.35134231024824</v>
      </c>
      <c r="I48" s="8">
        <f t="shared" si="12"/>
        <v>-24.899147688365588</v>
      </c>
      <c r="J48" s="8">
        <f>ROUND('Munka1 (2)'!I48,0)</f>
        <v>0</v>
      </c>
      <c r="K48" s="8" t="str">
        <f t="shared" si="13"/>
        <v>Valid</v>
      </c>
      <c r="L48" s="8"/>
    </row>
  </sheetData>
  <conditionalFormatting sqref="B14:F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4C3F-5170-40CA-AB2F-37F61D4D6DDF}">
  <sheetPr codeName="Munka26"/>
  <dimension ref="A1:S49"/>
  <sheetViews>
    <sheetView zoomScale="70" zoomScaleNormal="70" workbookViewId="0">
      <selection activeCell="G41" sqref="G41"/>
    </sheetView>
  </sheetViews>
  <sheetFormatPr defaultRowHeight="14.4" x14ac:dyDescent="0.3"/>
  <cols>
    <col min="1" max="2" width="12.33203125" bestFit="1" customWidth="1"/>
    <col min="3" max="3" width="10.33203125" bestFit="1" customWidth="1"/>
    <col min="4" max="4" width="10" bestFit="1" customWidth="1"/>
    <col min="5" max="5" width="11" bestFit="1" customWidth="1"/>
    <col min="6" max="6" width="10.44140625" bestFit="1" customWidth="1"/>
    <col min="7" max="7" width="13.109375" bestFit="1" customWidth="1"/>
    <col min="8" max="8" width="10" bestFit="1" customWidth="1"/>
    <col min="9" max="9" width="13.88671875" bestFit="1" customWidth="1"/>
    <col min="10" max="10" width="24.44140625" bestFit="1" customWidth="1"/>
    <col min="11" max="11" width="17.109375" bestFit="1" customWidth="1"/>
    <col min="12" max="12" width="10.6640625" bestFit="1" customWidth="1"/>
    <col min="15" max="15" width="19.88671875" bestFit="1" customWidth="1"/>
    <col min="16" max="16" width="10.88671875" bestFit="1" customWidth="1"/>
    <col min="17" max="17" width="9.88671875" bestFit="1" customWidth="1"/>
    <col min="19" max="19" width="10" bestFit="1" customWidth="1"/>
  </cols>
  <sheetData>
    <row r="1" spans="1:19" x14ac:dyDescent="0.3">
      <c r="A1" t="s">
        <v>35</v>
      </c>
      <c r="B1" t="s">
        <v>34</v>
      </c>
      <c r="C1" t="s">
        <v>34</v>
      </c>
      <c r="D1" t="s">
        <v>103</v>
      </c>
      <c r="N1">
        <f>PEARSON(N4:N12,K4:K12)</f>
        <v>0.9937569528032707</v>
      </c>
    </row>
    <row r="2" spans="1:19" x14ac:dyDescent="0.3">
      <c r="A2" t="s">
        <v>79</v>
      </c>
      <c r="B2">
        <v>1</v>
      </c>
      <c r="C2">
        <v>1</v>
      </c>
      <c r="D2">
        <v>1</v>
      </c>
      <c r="I2" t="s">
        <v>113</v>
      </c>
      <c r="K2" s="22" t="s">
        <v>115</v>
      </c>
      <c r="M2">
        <f>CORREL(M4:M12,K4:K12)</f>
        <v>0.84628975665349138</v>
      </c>
      <c r="N2">
        <f>CORREL(N4:N12,K4:K12)</f>
        <v>0.9937569528032707</v>
      </c>
      <c r="O2" t="s">
        <v>129</v>
      </c>
    </row>
    <row r="3" spans="1:19" x14ac:dyDescent="0.3">
      <c r="A3" s="19" t="s">
        <v>117</v>
      </c>
      <c r="B3" t="s">
        <v>109</v>
      </c>
      <c r="C3" t="s">
        <v>110</v>
      </c>
      <c r="D3" t="s">
        <v>111</v>
      </c>
      <c r="E3" t="s">
        <v>116</v>
      </c>
      <c r="F3" t="s">
        <v>116</v>
      </c>
      <c r="G3" t="s">
        <v>64</v>
      </c>
      <c r="H3" t="s">
        <v>44</v>
      </c>
      <c r="I3" t="s">
        <v>45</v>
      </c>
      <c r="J3" t="s">
        <v>112</v>
      </c>
      <c r="K3" s="21" t="s">
        <v>45</v>
      </c>
      <c r="L3" t="s">
        <v>114</v>
      </c>
      <c r="M3" s="25" t="s">
        <v>123</v>
      </c>
      <c r="N3" s="21" t="s">
        <v>124</v>
      </c>
      <c r="O3" s="25" t="s">
        <v>125</v>
      </c>
      <c r="P3" s="21" t="s">
        <v>126</v>
      </c>
      <c r="Q3" s="25" t="s">
        <v>128</v>
      </c>
    </row>
    <row r="4" spans="1:19" x14ac:dyDescent="0.3">
      <c r="A4" s="6" t="s">
        <v>12</v>
      </c>
      <c r="B4" s="11">
        <f>'IRL1'!M1</f>
        <v>0</v>
      </c>
      <c r="C4" s="11">
        <f>'IRL1'!N1</f>
        <v>60.799987792968068</v>
      </c>
      <c r="D4">
        <v>1</v>
      </c>
      <c r="E4" s="9">
        <f>VLOOKUP(A4,Munka2!$E$4:$J$12,4,0)</f>
        <v>0.82596709272352553</v>
      </c>
      <c r="F4" s="18">
        <f>VLOOKUP(A4,Munka2!$E$4:$H$12,4,0)</f>
        <v>0.82596709272352553</v>
      </c>
      <c r="G4">
        <v>1000</v>
      </c>
      <c r="H4">
        <f>VLOOKUP(A4,Munka2!$E$4:$F$12,2,0)</f>
        <v>857</v>
      </c>
      <c r="I4" s="8">
        <f>VLOOKUP(A4,Alapadatok!$A$4:$R$12,17,0)</f>
        <v>707.85379846406136</v>
      </c>
      <c r="J4" s="18">
        <f>I4/H4</f>
        <v>0.82596709272352553</v>
      </c>
      <c r="K4" s="24">
        <f t="shared" ref="K4:K12" si="0">I4+C4+B4</f>
        <v>768.65378625702942</v>
      </c>
      <c r="L4" s="9">
        <f>K4/H4</f>
        <v>0.89691223600586867</v>
      </c>
      <c r="M4" s="8">
        <f>'IRL1'!I2</f>
        <v>660.08435349114734</v>
      </c>
      <c r="N4" s="8">
        <f>I4+SQRT(B4*B4+C4*C4)</f>
        <v>768.65378625702942</v>
      </c>
      <c r="O4" s="8">
        <f>VLOOKUP(A4,Alapadatok!$A$4:$S$12,19,0)</f>
        <v>622.26119917603728</v>
      </c>
      <c r="P4" s="9">
        <f>N4/H4</f>
        <v>0.89691223600586867</v>
      </c>
      <c r="Q4" s="9">
        <f>M4/H4</f>
        <v>0.77022678353692808</v>
      </c>
      <c r="R4" t="str">
        <f>Idealitás2!R4</f>
        <v>IRL-€02</v>
      </c>
      <c r="S4" s="11">
        <f>VLOOKUP(R4,$A$41:$G$49,7,0)</f>
        <v>1.8396396467323939E-4</v>
      </c>
    </row>
    <row r="5" spans="1:19" x14ac:dyDescent="0.3">
      <c r="A5" s="6" t="s">
        <v>14</v>
      </c>
      <c r="B5" s="11">
        <f>'IRL02'!L1</f>
        <v>0.79998779296795419</v>
      </c>
      <c r="C5" s="11">
        <f>'IRL02'!O1</f>
        <v>76.799987792970001</v>
      </c>
      <c r="D5">
        <v>2</v>
      </c>
      <c r="E5" s="9">
        <f>VLOOKUP(A5,Munka2!$E$4:$J$12,4,0)</f>
        <v>0.2850403901477338</v>
      </c>
      <c r="F5" s="18">
        <f>VLOOKUP(A5,Munka2!$E$4:$H$12,4,0)</f>
        <v>0.2850403901477338</v>
      </c>
      <c r="G5">
        <v>1000</v>
      </c>
      <c r="H5">
        <f>VLOOKUP(A5,Munka2!$E$4:$F$12,2,0)</f>
        <v>2272</v>
      </c>
      <c r="I5" s="8">
        <f>VLOOKUP(A5,Alapadatok!$A$4:$R$12,17,0)</f>
        <v>647.61176641565123</v>
      </c>
      <c r="J5" s="18">
        <f t="shared" ref="J5:J12" si="1">I5/H5</f>
        <v>0.2850403901477338</v>
      </c>
      <c r="K5" s="24">
        <f t="shared" si="0"/>
        <v>725.21174200158919</v>
      </c>
      <c r="L5" s="9">
        <f t="shared" ref="L5:L12" si="2">K5/H5</f>
        <v>0.31919530897957271</v>
      </c>
      <c r="M5" s="8">
        <f>'IRL02'!I2</f>
        <v>1837.6825777477752</v>
      </c>
      <c r="N5" s="8">
        <f t="shared" ref="N5:N12" si="3">I5+SQRT(B5*B5+C5*C5)</f>
        <v>724.41592063577946</v>
      </c>
      <c r="O5" s="8">
        <f>VLOOKUP(A5,Alapadatok!$A$4:$S$12,19,0)</f>
        <v>564.46877681586602</v>
      </c>
      <c r="P5" s="9">
        <f t="shared" ref="P5:P12" si="4">N5/H5</f>
        <v>0.3188450354911001</v>
      </c>
      <c r="Q5" s="9">
        <f t="shared" ref="Q5:Q12" si="5">M5/H5</f>
        <v>0.80883916274109824</v>
      </c>
      <c r="R5" t="str">
        <f>Idealitás2!R5</f>
        <v>IRL-€20</v>
      </c>
      <c r="S5" s="11">
        <f t="shared" ref="S5:S12" si="6">VLOOKUP(R5,$A$41:$G$49,7,0)</f>
        <v>-103.08071261753173</v>
      </c>
    </row>
    <row r="6" spans="1:19" x14ac:dyDescent="0.3">
      <c r="A6" s="6" t="s">
        <v>19</v>
      </c>
      <c r="B6" s="11">
        <f>'IRL20'!L1</f>
        <v>0</v>
      </c>
      <c r="C6" s="11">
        <f>'IRL20'!O1</f>
        <v>12.799987792970001</v>
      </c>
      <c r="D6">
        <v>1</v>
      </c>
      <c r="E6" s="9">
        <f>VLOOKUP(A6,Munka2!$E$4:$J$12,4,0)</f>
        <v>0.64578636572378112</v>
      </c>
      <c r="F6" s="18">
        <f>VLOOKUP(A6,Munka2!$E$4:$H$12,4,0)</f>
        <v>0.64578636572378112</v>
      </c>
      <c r="G6">
        <v>1000</v>
      </c>
      <c r="H6">
        <f>VLOOKUP(A6,Munka2!$E$4:$F$12,2,0)</f>
        <v>1269</v>
      </c>
      <c r="I6" s="8">
        <f>VLOOKUP(A6,Alapadatok!$A$4:$R$12,17,0)</f>
        <v>819.50289810347829</v>
      </c>
      <c r="J6" s="18">
        <f t="shared" si="1"/>
        <v>0.64578636572378112</v>
      </c>
      <c r="K6" s="24">
        <f t="shared" si="0"/>
        <v>832.30288589644829</v>
      </c>
      <c r="L6" s="9">
        <f t="shared" si="2"/>
        <v>0.65587303853148016</v>
      </c>
      <c r="M6" s="8">
        <f>'IRL20'!I2</f>
        <v>774.66383497516904</v>
      </c>
      <c r="N6" s="8">
        <f t="shared" si="3"/>
        <v>832.30288589644829</v>
      </c>
      <c r="O6" s="8">
        <f>VLOOKUP(A6,Alapadatok!$A$4:$S$12,19,0)</f>
        <v>720.50607214651563</v>
      </c>
      <c r="P6" s="9">
        <f t="shared" si="4"/>
        <v>0.65587303853148016</v>
      </c>
      <c r="Q6" s="9">
        <f t="shared" si="5"/>
        <v>0.6104521946218826</v>
      </c>
      <c r="R6" t="str">
        <f>Idealitás2!R6</f>
        <v>IRL-€01</v>
      </c>
      <c r="S6" s="11">
        <f t="shared" si="6"/>
        <v>76.919287382468269</v>
      </c>
    </row>
    <row r="7" spans="1:19" x14ac:dyDescent="0.3">
      <c r="A7" s="6" t="s">
        <v>18</v>
      </c>
      <c r="B7" s="11">
        <f>'SMR1'!L1</f>
        <v>818.40002441406</v>
      </c>
      <c r="C7" s="11">
        <f>'SMR1'!O1</f>
        <v>294.40008544921795</v>
      </c>
      <c r="D7">
        <v>3</v>
      </c>
      <c r="E7" s="9">
        <f>VLOOKUP(A7,Munka2!$E$4:$J$12,4,0)</f>
        <v>0.21906352541059149</v>
      </c>
      <c r="F7" s="18">
        <f>VLOOKUP(A7,Munka2!$E$4:$H$12,4,0)</f>
        <v>0.21906352541059149</v>
      </c>
      <c r="G7">
        <v>1000</v>
      </c>
      <c r="H7">
        <f>VLOOKUP(A7,Munka2!$E$4:$F$12,2,0)</f>
        <v>3178</v>
      </c>
      <c r="I7" s="8">
        <f>VLOOKUP(A7,Alapadatok!$A$4:$R$12,17,0)</f>
        <v>696.18388375485972</v>
      </c>
      <c r="J7" s="18">
        <f t="shared" si="1"/>
        <v>0.21906352541059149</v>
      </c>
      <c r="K7" s="24">
        <f t="shared" si="0"/>
        <v>1808.9839936181377</v>
      </c>
      <c r="L7" s="9">
        <f t="shared" si="2"/>
        <v>0.56922089163566325</v>
      </c>
      <c r="M7" s="8">
        <f>'SMR1'!I2</f>
        <v>2899.5887341873749</v>
      </c>
      <c r="N7" s="8">
        <f t="shared" si="3"/>
        <v>1565.9252305203454</v>
      </c>
      <c r="O7" s="8">
        <f>VLOOKUP(A7,Alapadatok!$A$4:$S$12,19,0)</f>
        <v>622.89646009589751</v>
      </c>
      <c r="P7" s="9">
        <f t="shared" si="4"/>
        <v>0.49273921665209108</v>
      </c>
      <c r="Q7" s="9">
        <f t="shared" si="5"/>
        <v>0.91239418948627282</v>
      </c>
      <c r="R7" t="str">
        <f>Idealitás2!R7</f>
        <v>SVK-€02</v>
      </c>
      <c r="S7" s="11">
        <f t="shared" si="6"/>
        <v>-433.08071261753173</v>
      </c>
    </row>
    <row r="8" spans="1:19" x14ac:dyDescent="0.3">
      <c r="A8" s="6" t="s">
        <v>17</v>
      </c>
      <c r="B8" s="11">
        <f>'SMR02'!M1</f>
        <v>1.1368683772161603E-13</v>
      </c>
      <c r="C8" s="11">
        <f>'SMR02'!N1</f>
        <v>57.599975585937955</v>
      </c>
      <c r="D8">
        <v>1</v>
      </c>
      <c r="E8" s="9">
        <f>VLOOKUP(A8,Munka2!$E$4:$J$12,4,0)</f>
        <v>1.1746788417610308</v>
      </c>
      <c r="F8" s="18">
        <f>VLOOKUP(A8,Munka2!$E$4:$H$12,4,0)</f>
        <v>1.1746788417610308</v>
      </c>
      <c r="G8">
        <v>1000</v>
      </c>
      <c r="H8">
        <f>VLOOKUP(A8,Munka2!$E$4:$F$12,2,0)</f>
        <v>545</v>
      </c>
      <c r="I8" s="8">
        <f>VLOOKUP(A8,Alapadatok!$A$4:$R$12,17,0)</f>
        <v>640.19996875976176</v>
      </c>
      <c r="J8" s="18">
        <f t="shared" si="1"/>
        <v>1.1746788417610308</v>
      </c>
      <c r="K8" s="24">
        <f t="shared" si="0"/>
        <v>697.79994434569983</v>
      </c>
      <c r="L8" s="9">
        <f t="shared" si="2"/>
        <v>1.2803668703590823</v>
      </c>
      <c r="M8" s="8">
        <f>'SMR02'!I2</f>
        <v>606.97188544205846</v>
      </c>
      <c r="N8" s="8">
        <f t="shared" si="3"/>
        <v>697.79994434569971</v>
      </c>
      <c r="O8" s="8">
        <f>VLOOKUP(A8,Alapadatok!$A$4:$S$12,19,0)</f>
        <v>567.18251030863075</v>
      </c>
      <c r="P8" s="9">
        <f t="shared" si="4"/>
        <v>1.280366870359082</v>
      </c>
      <c r="Q8" s="9">
        <f t="shared" si="5"/>
        <v>1.1137098815450615</v>
      </c>
      <c r="R8" t="str">
        <f>Idealitás2!R8</f>
        <v>SVK-€20</v>
      </c>
      <c r="S8" s="11">
        <f t="shared" si="6"/>
        <v>33.304260602851741</v>
      </c>
    </row>
    <row r="9" spans="1:19" x14ac:dyDescent="0.3">
      <c r="A9" s="6" t="s">
        <v>15</v>
      </c>
      <c r="B9" s="11">
        <f>'SMR20'!L1</f>
        <v>8.7998046875</v>
      </c>
      <c r="C9" s="11">
        <f>'SMR20'!O1</f>
        <v>0.79998779296897737</v>
      </c>
      <c r="D9">
        <v>2</v>
      </c>
      <c r="E9" s="9">
        <f>VLOOKUP(A9,Munka2!$E$4:$J$12,4,0)</f>
        <v>0.52791713026659548</v>
      </c>
      <c r="F9" s="18">
        <f>VLOOKUP(A9,Munka2!$E$4:$H$12,4,0)</f>
        <v>0.52791713026659548</v>
      </c>
      <c r="G9">
        <v>1000</v>
      </c>
      <c r="H9">
        <f>VLOOKUP(A9,Munka2!$E$4:$F$12,2,0)</f>
        <v>1094</v>
      </c>
      <c r="I9" s="8">
        <f>VLOOKUP(A9,Alapadatok!$A$4:$R$12,17,0)</f>
        <v>577.54134051165545</v>
      </c>
      <c r="J9" s="18">
        <f t="shared" si="1"/>
        <v>0.52791713026659548</v>
      </c>
      <c r="K9" s="24">
        <f t="shared" si="0"/>
        <v>587.14113299212443</v>
      </c>
      <c r="L9" s="9">
        <f t="shared" si="2"/>
        <v>0.53669207768932758</v>
      </c>
      <c r="M9" s="8">
        <f>'SMR02'!I2</f>
        <v>606.97188544205846</v>
      </c>
      <c r="N9" s="8">
        <f t="shared" si="3"/>
        <v>586.37743370984242</v>
      </c>
      <c r="O9" s="8">
        <f>VLOOKUP(A9,Alapadatok!$A$4:$S$12,19,0)</f>
        <v>477.88073826008093</v>
      </c>
      <c r="P9" s="9">
        <f t="shared" si="4"/>
        <v>0.53599399790662017</v>
      </c>
      <c r="Q9" s="9">
        <f t="shared" si="5"/>
        <v>0.55481890808232037</v>
      </c>
      <c r="R9" t="str">
        <f>Idealitás2!R9</f>
        <v>SMR-€01</v>
      </c>
      <c r="S9" s="11">
        <f t="shared" si="6"/>
        <v>-2.5972079637881507E-3</v>
      </c>
    </row>
    <row r="10" spans="1:19" x14ac:dyDescent="0.3">
      <c r="A10" s="6" t="s">
        <v>11</v>
      </c>
      <c r="B10" s="11">
        <f>'SVK1'!M1</f>
        <v>11.200012207032046</v>
      </c>
      <c r="C10" s="11">
        <f>'SVK1'!N1</f>
        <v>1.6000366210920447</v>
      </c>
      <c r="D10">
        <v>1</v>
      </c>
      <c r="E10" s="9">
        <f>VLOOKUP(A10,Munka2!$E$4:$J$12,4,0)</f>
        <v>0.79039712278030227</v>
      </c>
      <c r="F10" s="18">
        <f>VLOOKUP(A10,Munka2!$E$4:$H$12,4,0)</f>
        <v>0.79039712278030227</v>
      </c>
      <c r="G10">
        <v>1000</v>
      </c>
      <c r="H10">
        <f>VLOOKUP(A10,Munka2!$E$4:$F$12,2,0)</f>
        <v>704</v>
      </c>
      <c r="I10" s="8">
        <f>VLOOKUP(A10,Alapadatok!$A$4:$R$12,17,0)</f>
        <v>556.43957443733279</v>
      </c>
      <c r="J10" s="18">
        <f t="shared" si="1"/>
        <v>0.79039712278030227</v>
      </c>
      <c r="K10" s="24">
        <f t="shared" si="0"/>
        <v>569.23962326545688</v>
      </c>
      <c r="L10" s="9">
        <f t="shared" si="2"/>
        <v>0.80857901032025126</v>
      </c>
      <c r="M10" s="8">
        <f>'SVK1'!I2</f>
        <v>550.78990454000768</v>
      </c>
      <c r="N10" s="8">
        <f t="shared" si="3"/>
        <v>567.75330019971989</v>
      </c>
      <c r="O10" s="8">
        <f>VLOOKUP(A10,Alapadatok!$A$4:$S$12,19,0)</f>
        <v>451.98340677507178</v>
      </c>
      <c r="P10" s="9">
        <f t="shared" si="4"/>
        <v>0.80646775596551123</v>
      </c>
      <c r="Q10" s="9">
        <f t="shared" si="5"/>
        <v>0.78237202349432911</v>
      </c>
      <c r="R10" t="str">
        <f>Idealitás2!R10</f>
        <v>SVK-€01</v>
      </c>
      <c r="S10" s="11">
        <f t="shared" si="6"/>
        <v>33.309106830593237</v>
      </c>
    </row>
    <row r="11" spans="1:19" x14ac:dyDescent="0.3">
      <c r="A11" s="6" t="s">
        <v>13</v>
      </c>
      <c r="B11" s="11">
        <f>'SVK2'!$M$1</f>
        <v>0</v>
      </c>
      <c r="C11" s="11">
        <f>'SVK2'!$N$1</f>
        <v>6.3999633789059089</v>
      </c>
      <c r="D11">
        <v>1</v>
      </c>
      <c r="E11" s="9">
        <f>VLOOKUP(A11,Munka2!$E$4:$J$12,4,0)</f>
        <v>0.31536661413431644</v>
      </c>
      <c r="F11" s="18">
        <f>VLOOKUP(A11,Munka2!$E$4:$H$12,4,0)</f>
        <v>0.31536661413431644</v>
      </c>
      <c r="G11">
        <v>1000</v>
      </c>
      <c r="H11">
        <f>VLOOKUP(A11,Munka2!$E$4:$F$12,2,0)</f>
        <v>3604</v>
      </c>
      <c r="I11" s="8">
        <f>VLOOKUP(A11,Alapadatok!$A$4:$R$12,17,0)</f>
        <v>1136.5812773400764</v>
      </c>
      <c r="J11" s="18">
        <f t="shared" si="1"/>
        <v>0.31536661413431644</v>
      </c>
      <c r="K11" s="24">
        <f t="shared" si="0"/>
        <v>1142.9812407189825</v>
      </c>
      <c r="L11" s="9">
        <f t="shared" si="2"/>
        <v>0.31714240863456783</v>
      </c>
      <c r="M11" s="8">
        <f>'SVK2'!I2</f>
        <v>1122.7880050174315</v>
      </c>
      <c r="N11" s="8">
        <f t="shared" si="3"/>
        <v>1142.9812407189825</v>
      </c>
      <c r="O11" s="8">
        <f>VLOOKUP(A11,Alapadatok!$A$4:$S$12,19,0)</f>
        <v>1044.521421513221</v>
      </c>
      <c r="P11" s="9">
        <f t="shared" si="4"/>
        <v>0.31714240863456783</v>
      </c>
      <c r="Q11" s="9">
        <f t="shared" si="5"/>
        <v>0.31153940205811087</v>
      </c>
      <c r="R11" t="str">
        <f>Idealitás2!R11</f>
        <v>SMR-€02</v>
      </c>
      <c r="S11" s="11">
        <f t="shared" si="6"/>
        <v>425.91928738246827</v>
      </c>
    </row>
    <row r="12" spans="1:19" x14ac:dyDescent="0.3">
      <c r="A12" s="6" t="s">
        <v>16</v>
      </c>
      <c r="B12" s="11">
        <f>'SVK20'!$M$1</f>
        <v>0</v>
      </c>
      <c r="C12" s="11">
        <f>'SVK20'!$N$1</f>
        <v>20.799987792970001</v>
      </c>
      <c r="D12">
        <v>2</v>
      </c>
      <c r="E12" s="9">
        <f>VLOOKUP(A12,Munka2!$E$4:$J$12,4,0)</f>
        <v>0.58582266670796035</v>
      </c>
      <c r="F12" s="18">
        <f>VLOOKUP(A12,Munka2!$E$4:$H$12,4,0)</f>
        <v>0.58582266670796035</v>
      </c>
      <c r="G12">
        <v>1000</v>
      </c>
      <c r="H12">
        <f>VLOOKUP(A12,Munka2!$E$4:$F$12,2,0)</f>
        <v>1288</v>
      </c>
      <c r="I12" s="8">
        <f>VLOOKUP(A12,Alapadatok!$A$4:$R$12,17,0)</f>
        <v>754.53959471985297</v>
      </c>
      <c r="J12" s="18">
        <f t="shared" si="1"/>
        <v>0.58582266670796035</v>
      </c>
      <c r="K12" s="24">
        <f t="shared" si="0"/>
        <v>775.33958251282297</v>
      </c>
      <c r="L12" s="9">
        <f t="shared" si="2"/>
        <v>0.60197172555343403</v>
      </c>
      <c r="M12" s="8">
        <f>'SVK20'!I2</f>
        <v>736.56364943224605</v>
      </c>
      <c r="N12" s="8">
        <f t="shared" si="3"/>
        <v>775.33958251282297</v>
      </c>
      <c r="O12" s="8">
        <f>VLOOKUP(A12,Alapadatok!$A$4:$S$12,19,0)</f>
        <v>675.00666663374523</v>
      </c>
      <c r="P12" s="9">
        <f t="shared" si="4"/>
        <v>0.60197172555343403</v>
      </c>
      <c r="Q12" s="9">
        <f t="shared" si="5"/>
        <v>0.57186618744739603</v>
      </c>
      <c r="R12" t="str">
        <f>Idealitás2!R12</f>
        <v>SMR-€20</v>
      </c>
      <c r="S12" s="11">
        <f t="shared" si="6"/>
        <v>-33.305919949023405</v>
      </c>
    </row>
    <row r="13" spans="1:19" x14ac:dyDescent="0.3">
      <c r="F13" s="9">
        <f>SUM(F4:F12)</f>
        <v>5.3700397496558372</v>
      </c>
      <c r="H13">
        <f>SUM(H4:H12)</f>
        <v>14811</v>
      </c>
      <c r="I13" s="8">
        <f>SUM(I4:I12)</f>
        <v>6536.4541025067301</v>
      </c>
    </row>
    <row r="14" spans="1:19" x14ac:dyDescent="0.3">
      <c r="N14" s="8">
        <f>PEARSON(N17:N25,K17:K25)</f>
        <v>1</v>
      </c>
    </row>
    <row r="15" spans="1:19" x14ac:dyDescent="0.3">
      <c r="A15" s="6" t="s">
        <v>119</v>
      </c>
      <c r="B15" t="str">
        <f>B3</f>
        <v>X hiba</v>
      </c>
      <c r="C15" t="str">
        <f t="shared" ref="C15:E15" si="7">C3</f>
        <v>Y hiba</v>
      </c>
      <c r="D15" t="str">
        <f t="shared" si="7"/>
        <v>Kisérlet</v>
      </c>
      <c r="E15" t="str">
        <f t="shared" si="7"/>
        <v>Sebesség 1</v>
      </c>
    </row>
    <row r="16" spans="1:19" x14ac:dyDescent="0.3">
      <c r="A16" t="str">
        <f>A4</f>
        <v>IRL-€01</v>
      </c>
      <c r="B16">
        <f>RANK(B4,B$4:B$12,B$2)</f>
        <v>1</v>
      </c>
      <c r="C16">
        <f t="shared" ref="C16:D16" si="8">RANK(C4,C$4:C$12,C$2)</f>
        <v>7</v>
      </c>
      <c r="D16">
        <f t="shared" si="8"/>
        <v>1</v>
      </c>
      <c r="E16">
        <f>INT(E4*1000)</f>
        <v>825</v>
      </c>
      <c r="K16">
        <f>RANK(K4,K$4:K$12,0)</f>
        <v>5</v>
      </c>
      <c r="L16">
        <f t="shared" ref="L16:O24" si="9">RANK(L4,L$4:L$12,0)</f>
        <v>2</v>
      </c>
      <c r="M16">
        <f t="shared" si="9"/>
        <v>6</v>
      </c>
      <c r="N16">
        <f t="shared" si="9"/>
        <v>5</v>
      </c>
      <c r="O16">
        <f t="shared" si="9"/>
        <v>5</v>
      </c>
    </row>
    <row r="17" spans="1:15" x14ac:dyDescent="0.3">
      <c r="A17" t="str">
        <f t="shared" ref="A17:A24" si="10">A5</f>
        <v>IRL-€02</v>
      </c>
      <c r="B17">
        <f t="shared" ref="B17:D24" si="11">RANK(B5,B$4:B$12,B$2)</f>
        <v>6</v>
      </c>
      <c r="C17">
        <f t="shared" si="11"/>
        <v>8</v>
      </c>
      <c r="D17">
        <f t="shared" si="11"/>
        <v>6</v>
      </c>
      <c r="E17">
        <f t="shared" ref="E17:E24" si="12">INT(E5*1000)</f>
        <v>285</v>
      </c>
      <c r="K17">
        <f t="shared" ref="K17:L24" si="13">RANK(K5,K$4:K$12,0)</f>
        <v>6</v>
      </c>
      <c r="L17">
        <f t="shared" si="13"/>
        <v>8</v>
      </c>
      <c r="M17">
        <f t="shared" si="9"/>
        <v>2</v>
      </c>
      <c r="N17">
        <f t="shared" si="9"/>
        <v>6</v>
      </c>
      <c r="O17">
        <f t="shared" si="9"/>
        <v>7</v>
      </c>
    </row>
    <row r="18" spans="1:15" x14ac:dyDescent="0.3">
      <c r="A18" t="str">
        <f t="shared" si="10"/>
        <v>IRL-€20</v>
      </c>
      <c r="B18">
        <f t="shared" si="11"/>
        <v>1</v>
      </c>
      <c r="C18">
        <f t="shared" si="11"/>
        <v>4</v>
      </c>
      <c r="D18">
        <f t="shared" si="11"/>
        <v>1</v>
      </c>
      <c r="E18">
        <f t="shared" si="12"/>
        <v>645</v>
      </c>
      <c r="K18">
        <f t="shared" si="13"/>
        <v>3</v>
      </c>
      <c r="L18">
        <f t="shared" si="13"/>
        <v>4</v>
      </c>
      <c r="M18">
        <f t="shared" si="9"/>
        <v>4</v>
      </c>
      <c r="N18">
        <f t="shared" si="9"/>
        <v>3</v>
      </c>
      <c r="O18">
        <f t="shared" si="9"/>
        <v>2</v>
      </c>
    </row>
    <row r="19" spans="1:15" x14ac:dyDescent="0.3">
      <c r="A19" t="str">
        <f t="shared" si="10"/>
        <v>SMR-€01</v>
      </c>
      <c r="B19">
        <f t="shared" si="11"/>
        <v>9</v>
      </c>
      <c r="C19">
        <f t="shared" si="11"/>
        <v>9</v>
      </c>
      <c r="D19">
        <f t="shared" si="11"/>
        <v>9</v>
      </c>
      <c r="E19">
        <f t="shared" si="12"/>
        <v>219</v>
      </c>
      <c r="K19">
        <f t="shared" si="13"/>
        <v>1</v>
      </c>
      <c r="L19">
        <f t="shared" si="13"/>
        <v>6</v>
      </c>
      <c r="M19">
        <f t="shared" si="9"/>
        <v>1</v>
      </c>
      <c r="N19">
        <f t="shared" si="9"/>
        <v>1</v>
      </c>
      <c r="O19">
        <f t="shared" si="9"/>
        <v>4</v>
      </c>
    </row>
    <row r="20" spans="1:15" x14ac:dyDescent="0.3">
      <c r="A20" t="str">
        <f t="shared" si="10"/>
        <v>SMR-€02</v>
      </c>
      <c r="B20">
        <f t="shared" si="11"/>
        <v>5</v>
      </c>
      <c r="C20">
        <f t="shared" si="11"/>
        <v>6</v>
      </c>
      <c r="D20">
        <f t="shared" si="11"/>
        <v>1</v>
      </c>
      <c r="E20">
        <f t="shared" si="12"/>
        <v>1174</v>
      </c>
      <c r="K20">
        <f t="shared" si="13"/>
        <v>7</v>
      </c>
      <c r="L20">
        <f t="shared" si="13"/>
        <v>1</v>
      </c>
      <c r="M20">
        <f t="shared" si="9"/>
        <v>7</v>
      </c>
      <c r="N20">
        <f t="shared" si="9"/>
        <v>7</v>
      </c>
      <c r="O20">
        <f t="shared" si="9"/>
        <v>6</v>
      </c>
    </row>
    <row r="21" spans="1:15" x14ac:dyDescent="0.3">
      <c r="A21" t="str">
        <f t="shared" si="10"/>
        <v>SMR-€20</v>
      </c>
      <c r="B21">
        <f t="shared" si="11"/>
        <v>7</v>
      </c>
      <c r="C21">
        <f t="shared" si="11"/>
        <v>1</v>
      </c>
      <c r="D21">
        <f t="shared" si="11"/>
        <v>6</v>
      </c>
      <c r="E21">
        <f t="shared" si="12"/>
        <v>527</v>
      </c>
      <c r="K21">
        <f t="shared" si="13"/>
        <v>8</v>
      </c>
      <c r="L21">
        <f t="shared" si="13"/>
        <v>7</v>
      </c>
      <c r="M21">
        <f t="shared" si="9"/>
        <v>7</v>
      </c>
      <c r="N21">
        <f t="shared" si="9"/>
        <v>8</v>
      </c>
      <c r="O21">
        <f t="shared" si="9"/>
        <v>8</v>
      </c>
    </row>
    <row r="22" spans="1:15" x14ac:dyDescent="0.3">
      <c r="A22" t="str">
        <f t="shared" si="10"/>
        <v>SVK-€01</v>
      </c>
      <c r="B22">
        <f t="shared" si="11"/>
        <v>8</v>
      </c>
      <c r="C22">
        <f t="shared" si="11"/>
        <v>2</v>
      </c>
      <c r="D22">
        <f t="shared" si="11"/>
        <v>1</v>
      </c>
      <c r="E22">
        <f t="shared" si="12"/>
        <v>790</v>
      </c>
      <c r="K22">
        <f t="shared" si="13"/>
        <v>9</v>
      </c>
      <c r="L22">
        <f t="shared" si="13"/>
        <v>3</v>
      </c>
      <c r="M22">
        <f t="shared" si="9"/>
        <v>9</v>
      </c>
      <c r="N22">
        <f t="shared" si="9"/>
        <v>9</v>
      </c>
      <c r="O22">
        <f t="shared" si="9"/>
        <v>9</v>
      </c>
    </row>
    <row r="23" spans="1:15" x14ac:dyDescent="0.3">
      <c r="A23" t="str">
        <f t="shared" si="10"/>
        <v>SVK-€02</v>
      </c>
      <c r="B23">
        <f t="shared" si="11"/>
        <v>1</v>
      </c>
      <c r="C23">
        <f t="shared" si="11"/>
        <v>3</v>
      </c>
      <c r="D23">
        <f t="shared" si="11"/>
        <v>1</v>
      </c>
      <c r="E23">
        <f t="shared" si="12"/>
        <v>315</v>
      </c>
      <c r="K23">
        <f t="shared" si="13"/>
        <v>2</v>
      </c>
      <c r="L23">
        <f t="shared" si="13"/>
        <v>9</v>
      </c>
      <c r="M23">
        <f t="shared" si="9"/>
        <v>3</v>
      </c>
      <c r="N23">
        <f t="shared" si="9"/>
        <v>2</v>
      </c>
      <c r="O23">
        <f t="shared" si="9"/>
        <v>1</v>
      </c>
    </row>
    <row r="24" spans="1:15" x14ac:dyDescent="0.3">
      <c r="A24" t="str">
        <f t="shared" si="10"/>
        <v>SVK-€20</v>
      </c>
      <c r="B24">
        <f t="shared" si="11"/>
        <v>1</v>
      </c>
      <c r="C24">
        <f t="shared" si="11"/>
        <v>5</v>
      </c>
      <c r="D24">
        <f t="shared" si="11"/>
        <v>6</v>
      </c>
      <c r="E24">
        <f t="shared" si="12"/>
        <v>585</v>
      </c>
      <c r="K24">
        <f t="shared" si="13"/>
        <v>4</v>
      </c>
      <c r="L24">
        <f t="shared" si="13"/>
        <v>5</v>
      </c>
      <c r="M24">
        <f t="shared" si="9"/>
        <v>5</v>
      </c>
      <c r="N24">
        <f t="shared" si="9"/>
        <v>4</v>
      </c>
      <c r="O24">
        <f t="shared" si="9"/>
        <v>3</v>
      </c>
    </row>
    <row r="27" spans="1:15" x14ac:dyDescent="0.3">
      <c r="A27" t="str">
        <f>A15</f>
        <v>Element</v>
      </c>
      <c r="B27" t="str">
        <f t="shared" ref="B27:D27" si="14">B15</f>
        <v>X hiba</v>
      </c>
      <c r="C27" t="str">
        <f t="shared" si="14"/>
        <v>Y hiba</v>
      </c>
      <c r="D27" t="str">
        <f t="shared" si="14"/>
        <v>Kisérlet</v>
      </c>
      <c r="G27" t="str">
        <f>B27</f>
        <v>X hiba</v>
      </c>
      <c r="H27" t="str">
        <f t="shared" ref="H27:I27" si="15">C27</f>
        <v>Y hiba</v>
      </c>
      <c r="I27" t="str">
        <f t="shared" si="15"/>
        <v>Kisérlet</v>
      </c>
    </row>
    <row r="28" spans="1:15" x14ac:dyDescent="0.3">
      <c r="A28">
        <v>1</v>
      </c>
      <c r="B28" s="12">
        <v>194.8240730469754</v>
      </c>
      <c r="C28" s="12">
        <v>308.68785010125185</v>
      </c>
      <c r="D28" s="12">
        <v>253.17897002117965</v>
      </c>
      <c r="E28" s="12"/>
      <c r="F28" s="8"/>
      <c r="G28" s="8">
        <f>B28-B29</f>
        <v>0</v>
      </c>
      <c r="H28" s="8">
        <f>C28-C29</f>
        <v>0</v>
      </c>
      <c r="I28" s="8">
        <f>D28-D29</f>
        <v>81.975560406744819</v>
      </c>
    </row>
    <row r="29" spans="1:15" x14ac:dyDescent="0.3">
      <c r="A29">
        <v>2</v>
      </c>
      <c r="B29" s="12">
        <v>194.8240730469754</v>
      </c>
      <c r="C29" s="12">
        <v>308.68785010125174</v>
      </c>
      <c r="D29" s="12">
        <v>171.20340961443483</v>
      </c>
      <c r="E29" s="12"/>
      <c r="F29" s="8"/>
      <c r="G29" s="8">
        <f t="shared" ref="G29:I35" si="16">B29-B30</f>
        <v>0</v>
      </c>
      <c r="H29" s="8">
        <f t="shared" si="16"/>
        <v>8.6101805518750893</v>
      </c>
      <c r="I29" s="8">
        <f t="shared" si="16"/>
        <v>25.307829370919592</v>
      </c>
    </row>
    <row r="30" spans="1:15" x14ac:dyDescent="0.3">
      <c r="A30">
        <v>3</v>
      </c>
      <c r="B30" s="12">
        <v>194.8240730469754</v>
      </c>
      <c r="C30" s="12">
        <v>300.07766954937665</v>
      </c>
      <c r="D30" s="12">
        <v>145.89558024351524</v>
      </c>
      <c r="E30" s="12"/>
      <c r="F30" s="8"/>
      <c r="G30" s="8">
        <f t="shared" si="16"/>
        <v>0</v>
      </c>
      <c r="H30" s="8">
        <f t="shared" si="16"/>
        <v>0</v>
      </c>
      <c r="I30" s="8">
        <f t="shared" si="16"/>
        <v>25.307829370919677</v>
      </c>
    </row>
    <row r="31" spans="1:15" x14ac:dyDescent="0.3">
      <c r="A31">
        <v>4</v>
      </c>
      <c r="B31" s="12">
        <v>194.8240730469754</v>
      </c>
      <c r="C31" s="12">
        <v>300.07766954937665</v>
      </c>
      <c r="D31" s="12">
        <v>120.58775087259556</v>
      </c>
      <c r="E31" s="12"/>
      <c r="F31" s="8"/>
      <c r="G31" s="8">
        <f t="shared" si="16"/>
        <v>0</v>
      </c>
      <c r="H31" s="8">
        <f t="shared" si="16"/>
        <v>0</v>
      </c>
      <c r="I31" s="8">
        <f t="shared" si="16"/>
        <v>25.307829370919592</v>
      </c>
    </row>
    <row r="32" spans="1:15" x14ac:dyDescent="0.3">
      <c r="A32">
        <v>5</v>
      </c>
      <c r="B32" s="12">
        <v>194.82407304697534</v>
      </c>
      <c r="C32" s="12">
        <v>300.07766954937665</v>
      </c>
      <c r="D32" s="12">
        <v>95.279921501675972</v>
      </c>
      <c r="E32" s="12"/>
      <c r="F32" s="8"/>
      <c r="G32" s="8">
        <f t="shared" si="16"/>
        <v>0</v>
      </c>
      <c r="H32" s="8">
        <f t="shared" si="16"/>
        <v>0</v>
      </c>
      <c r="I32" s="8">
        <f t="shared" si="16"/>
        <v>38.485924700879778</v>
      </c>
    </row>
    <row r="33" spans="1:9" x14ac:dyDescent="0.3">
      <c r="A33">
        <v>6</v>
      </c>
      <c r="B33" s="12">
        <v>194.82407304697534</v>
      </c>
      <c r="C33" s="12">
        <v>300.07766954937676</v>
      </c>
      <c r="D33" s="12">
        <v>56.793996800796194</v>
      </c>
      <c r="E33" s="12"/>
      <c r="F33" s="8"/>
      <c r="G33" s="8">
        <f t="shared" si="16"/>
        <v>0</v>
      </c>
      <c r="H33" s="8">
        <f t="shared" si="16"/>
        <v>0</v>
      </c>
      <c r="I33" s="8">
        <f t="shared" si="16"/>
        <v>0</v>
      </c>
    </row>
    <row r="34" spans="1:9" x14ac:dyDescent="0.3">
      <c r="A34">
        <v>7</v>
      </c>
      <c r="B34" s="12">
        <v>194.82407304697534</v>
      </c>
      <c r="C34" s="12">
        <v>300.07766954937665</v>
      </c>
      <c r="D34" s="12">
        <v>56.793996800796222</v>
      </c>
      <c r="E34" s="12"/>
      <c r="F34" s="8"/>
      <c r="G34" s="8">
        <f t="shared" si="16"/>
        <v>0</v>
      </c>
      <c r="H34" s="8">
        <f t="shared" si="16"/>
        <v>266.69592336111288</v>
      </c>
      <c r="I34" s="8">
        <f t="shared" si="16"/>
        <v>11.661334858936748</v>
      </c>
    </row>
    <row r="35" spans="1:9" x14ac:dyDescent="0.3">
      <c r="A35">
        <v>8</v>
      </c>
      <c r="B35" s="12">
        <v>194.82407304697531</v>
      </c>
      <c r="C35" s="12">
        <v>33.381746188263783</v>
      </c>
      <c r="D35" s="12">
        <v>45.132661941859475</v>
      </c>
      <c r="E35" s="12"/>
      <c r="F35" s="8"/>
      <c r="G35" s="8">
        <f t="shared" si="16"/>
        <v>41.38494659486048</v>
      </c>
      <c r="H35" s="8">
        <f t="shared" si="16"/>
        <v>0</v>
      </c>
      <c r="I35" s="8">
        <f t="shared" si="16"/>
        <v>12.950937374274268</v>
      </c>
    </row>
    <row r="36" spans="1:9" x14ac:dyDescent="0.3">
      <c r="A36">
        <v>9</v>
      </c>
      <c r="B36" s="12">
        <v>153.43912645211483</v>
      </c>
      <c r="C36" s="12">
        <v>33.381746188263747</v>
      </c>
      <c r="D36" s="12">
        <v>32.181724567585206</v>
      </c>
      <c r="E36" s="12"/>
      <c r="F36" s="8"/>
      <c r="G36" s="8"/>
      <c r="H36" s="8"/>
      <c r="I36" s="8"/>
    </row>
    <row r="37" spans="1:9" x14ac:dyDescent="0.3">
      <c r="A37" t="s">
        <v>120</v>
      </c>
      <c r="B37" s="8">
        <v>2</v>
      </c>
      <c r="C37" s="8">
        <v>3</v>
      </c>
      <c r="D37" s="8">
        <v>4</v>
      </c>
      <c r="E37" s="8">
        <v>5</v>
      </c>
      <c r="F37" s="8"/>
      <c r="G37" s="8"/>
      <c r="H37" s="8"/>
      <c r="I37" s="8"/>
    </row>
    <row r="38" spans="1:9" x14ac:dyDescent="0.3">
      <c r="B38" s="8"/>
      <c r="C38" s="8"/>
      <c r="D38" s="8"/>
      <c r="E38" s="8"/>
      <c r="F38" s="8"/>
      <c r="G38" s="8"/>
      <c r="H38" s="8"/>
      <c r="I38" s="8"/>
    </row>
    <row r="39" spans="1:9" x14ac:dyDescent="0.3">
      <c r="B39" s="8"/>
      <c r="C39" s="8"/>
      <c r="D39" s="8"/>
      <c r="E39" s="8"/>
      <c r="F39" s="8"/>
      <c r="G39" s="8">
        <f>SUMSQ(G41:G49)</f>
        <v>388836.30777344818</v>
      </c>
      <c r="H39" s="8"/>
      <c r="I39" s="8"/>
    </row>
    <row r="40" spans="1:9" x14ac:dyDescent="0.3">
      <c r="A40" t="str">
        <f>A27</f>
        <v>Element</v>
      </c>
      <c r="B40" s="8" t="str">
        <f t="shared" ref="B40:D40" si="17">B27</f>
        <v>X hiba</v>
      </c>
      <c r="C40" s="8" t="str">
        <f t="shared" si="17"/>
        <v>Y hiba</v>
      </c>
      <c r="D40" s="8" t="str">
        <f t="shared" si="17"/>
        <v>Kisérlet</v>
      </c>
      <c r="E40" s="8" t="str">
        <f>E15</f>
        <v>Sebesség 1</v>
      </c>
      <c r="F40" s="8" t="s">
        <v>121</v>
      </c>
      <c r="G40" s="8" t="s">
        <v>63</v>
      </c>
      <c r="H40" s="8"/>
      <c r="I40" s="8"/>
    </row>
    <row r="41" spans="1:9" x14ac:dyDescent="0.3">
      <c r="A41" t="str">
        <f>A4</f>
        <v>IRL-€01</v>
      </c>
      <c r="B41" s="8">
        <f>VLOOKUP(B16,$A$28:$E$36,B$37,0)</f>
        <v>194.8240730469754</v>
      </c>
      <c r="C41" s="8">
        <f t="shared" ref="C41:D41" si="18">VLOOKUP(C16,$A$28:$E$36,C$37,0)</f>
        <v>300.07766954937665</v>
      </c>
      <c r="D41" s="8">
        <f t="shared" si="18"/>
        <v>253.17897002117965</v>
      </c>
      <c r="E41" s="8">
        <f>E16</f>
        <v>825</v>
      </c>
      <c r="F41" s="8">
        <f>B41+C41+D41</f>
        <v>748.08071261753173</v>
      </c>
      <c r="G41" s="8">
        <f>E41-F41</f>
        <v>76.919287382468269</v>
      </c>
      <c r="H41" s="8"/>
      <c r="I41" s="8"/>
    </row>
    <row r="42" spans="1:9" x14ac:dyDescent="0.3">
      <c r="A42" t="str">
        <f t="shared" ref="A42:A49" si="19">A5</f>
        <v>IRL-€02</v>
      </c>
      <c r="B42" s="8">
        <f t="shared" ref="B42:D49" si="20">VLOOKUP(B17,$A$28:$E$36,B$37,0)</f>
        <v>194.82407304697534</v>
      </c>
      <c r="C42" s="8">
        <f t="shared" si="20"/>
        <v>33.381746188263783</v>
      </c>
      <c r="D42" s="8">
        <f t="shared" si="20"/>
        <v>56.793996800796194</v>
      </c>
      <c r="E42" s="8">
        <f t="shared" ref="E42:E49" si="21">E17</f>
        <v>285</v>
      </c>
      <c r="F42" s="8">
        <f t="shared" ref="F42:F49" si="22">B42+C42+D42</f>
        <v>284.99981603603533</v>
      </c>
      <c r="G42" s="8">
        <f t="shared" ref="G42:G49" si="23">E42-F42</f>
        <v>1.8396396467323939E-4</v>
      </c>
      <c r="H42" s="8"/>
      <c r="I42" s="8"/>
    </row>
    <row r="43" spans="1:9" x14ac:dyDescent="0.3">
      <c r="A43" t="str">
        <f t="shared" si="19"/>
        <v>IRL-€20</v>
      </c>
      <c r="B43" s="8">
        <f t="shared" si="20"/>
        <v>194.8240730469754</v>
      </c>
      <c r="C43" s="8">
        <f t="shared" si="20"/>
        <v>300.07766954937665</v>
      </c>
      <c r="D43" s="8">
        <f t="shared" si="20"/>
        <v>253.17897002117965</v>
      </c>
      <c r="E43" s="8">
        <f t="shared" si="21"/>
        <v>645</v>
      </c>
      <c r="F43" s="8">
        <f t="shared" si="22"/>
        <v>748.08071261753173</v>
      </c>
      <c r="G43" s="8">
        <f t="shared" si="23"/>
        <v>-103.08071261753173</v>
      </c>
      <c r="H43" s="8"/>
      <c r="I43" s="8"/>
    </row>
    <row r="44" spans="1:9" x14ac:dyDescent="0.3">
      <c r="A44" t="str">
        <f t="shared" si="19"/>
        <v>SMR-€01</v>
      </c>
      <c r="B44" s="8">
        <f t="shared" si="20"/>
        <v>153.43912645211483</v>
      </c>
      <c r="C44" s="8">
        <f t="shared" si="20"/>
        <v>33.381746188263747</v>
      </c>
      <c r="D44" s="8">
        <f t="shared" si="20"/>
        <v>32.181724567585206</v>
      </c>
      <c r="E44" s="8">
        <f t="shared" si="21"/>
        <v>219</v>
      </c>
      <c r="F44" s="8">
        <f t="shared" si="22"/>
        <v>219.00259720796379</v>
      </c>
      <c r="G44" s="8">
        <f t="shared" si="23"/>
        <v>-2.5972079637881507E-3</v>
      </c>
      <c r="H44" s="8"/>
      <c r="I44" s="8"/>
    </row>
    <row r="45" spans="1:9" x14ac:dyDescent="0.3">
      <c r="A45" t="str">
        <f t="shared" si="19"/>
        <v>SMR-€02</v>
      </c>
      <c r="B45" s="8">
        <f t="shared" si="20"/>
        <v>194.82407304697534</v>
      </c>
      <c r="C45" s="8">
        <f t="shared" si="20"/>
        <v>300.07766954937676</v>
      </c>
      <c r="D45" s="8">
        <f t="shared" si="20"/>
        <v>253.17897002117965</v>
      </c>
      <c r="E45" s="8">
        <f t="shared" si="21"/>
        <v>1174</v>
      </c>
      <c r="F45" s="8">
        <f t="shared" si="22"/>
        <v>748.08071261753173</v>
      </c>
      <c r="G45" s="8">
        <f t="shared" si="23"/>
        <v>425.91928738246827</v>
      </c>
      <c r="H45" s="8"/>
      <c r="I45" s="8"/>
    </row>
    <row r="46" spans="1:9" x14ac:dyDescent="0.3">
      <c r="A46" t="str">
        <f t="shared" si="19"/>
        <v>SMR-€20</v>
      </c>
      <c r="B46" s="8">
        <f t="shared" si="20"/>
        <v>194.82407304697534</v>
      </c>
      <c r="C46" s="8">
        <f t="shared" si="20"/>
        <v>308.68785010125185</v>
      </c>
      <c r="D46" s="8">
        <f t="shared" si="20"/>
        <v>56.793996800796194</v>
      </c>
      <c r="E46" s="8">
        <f t="shared" si="21"/>
        <v>527</v>
      </c>
      <c r="F46" s="8">
        <f t="shared" si="22"/>
        <v>560.30591994902341</v>
      </c>
      <c r="G46" s="8">
        <f t="shared" si="23"/>
        <v>-33.305919949023405</v>
      </c>
      <c r="H46" s="8"/>
      <c r="I46" s="8"/>
    </row>
    <row r="47" spans="1:9" x14ac:dyDescent="0.3">
      <c r="A47" t="str">
        <f t="shared" si="19"/>
        <v>SVK-€01</v>
      </c>
      <c r="B47" s="8">
        <f t="shared" si="20"/>
        <v>194.82407304697531</v>
      </c>
      <c r="C47" s="8">
        <f t="shared" si="20"/>
        <v>308.68785010125174</v>
      </c>
      <c r="D47" s="8">
        <f t="shared" si="20"/>
        <v>253.17897002117965</v>
      </c>
      <c r="E47" s="8">
        <f t="shared" si="21"/>
        <v>790</v>
      </c>
      <c r="F47" s="8">
        <f t="shared" si="22"/>
        <v>756.69089316940676</v>
      </c>
      <c r="G47" s="8">
        <f t="shared" si="23"/>
        <v>33.309106830593237</v>
      </c>
      <c r="H47" s="8"/>
      <c r="I47" s="8"/>
    </row>
    <row r="48" spans="1:9" x14ac:dyDescent="0.3">
      <c r="A48" t="str">
        <f t="shared" si="19"/>
        <v>SVK-€02</v>
      </c>
      <c r="B48" s="8">
        <f t="shared" si="20"/>
        <v>194.8240730469754</v>
      </c>
      <c r="C48" s="8">
        <f t="shared" si="20"/>
        <v>300.07766954937665</v>
      </c>
      <c r="D48" s="8">
        <f t="shared" si="20"/>
        <v>253.17897002117965</v>
      </c>
      <c r="E48" s="8">
        <f t="shared" si="21"/>
        <v>315</v>
      </c>
      <c r="F48" s="8">
        <f t="shared" si="22"/>
        <v>748.08071261753173</v>
      </c>
      <c r="G48" s="8">
        <f t="shared" si="23"/>
        <v>-433.08071261753173</v>
      </c>
      <c r="H48" s="8"/>
      <c r="I48" s="8"/>
    </row>
    <row r="49" spans="1:9" x14ac:dyDescent="0.3">
      <c r="A49" t="str">
        <f t="shared" si="19"/>
        <v>SVK-€20</v>
      </c>
      <c r="B49" s="8">
        <f t="shared" si="20"/>
        <v>194.8240730469754</v>
      </c>
      <c r="C49" s="8">
        <f t="shared" si="20"/>
        <v>300.07766954937665</v>
      </c>
      <c r="D49" s="8">
        <f t="shared" si="20"/>
        <v>56.793996800796194</v>
      </c>
      <c r="E49" s="8">
        <f t="shared" si="21"/>
        <v>585</v>
      </c>
      <c r="F49" s="8">
        <f t="shared" si="22"/>
        <v>551.69573939714826</v>
      </c>
      <c r="G49" s="8">
        <f t="shared" si="23"/>
        <v>33.304260602851741</v>
      </c>
      <c r="H49" s="8"/>
      <c r="I49" s="8"/>
    </row>
  </sheetData>
  <conditionalFormatting sqref="B25:B26 B16:D24 B28:B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K2" location="'SVK20'!I2" display="(Valóságban)" xr:uid="{06719D0B-828F-4038-837A-1BE3E4B056A7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79C6E-1F1F-46BF-BC4F-ACA3702D7B9F}">
  <sheetPr codeName="Munka27"/>
  <dimension ref="A1:O48"/>
  <sheetViews>
    <sheetView zoomScaleNormal="100" workbookViewId="0">
      <selection activeCell="B1" sqref="B1:E1"/>
    </sheetView>
  </sheetViews>
  <sheetFormatPr defaultRowHeight="14.4" x14ac:dyDescent="0.3"/>
  <cols>
    <col min="1" max="1" width="8.5546875" bestFit="1" customWidth="1"/>
    <col min="2" max="3" width="13.6640625" bestFit="1" customWidth="1"/>
    <col min="4" max="5" width="14.6640625" bestFit="1" customWidth="1"/>
    <col min="6" max="6" width="19.88671875" bestFit="1" customWidth="1"/>
    <col min="8" max="8" width="13.88671875" bestFit="1" customWidth="1"/>
    <col min="10" max="10" width="10.6640625" bestFit="1" customWidth="1"/>
    <col min="11" max="11" width="10.109375" bestFit="1" customWidth="1"/>
    <col min="12" max="12" width="12.88671875" bestFit="1" customWidth="1"/>
    <col min="13" max="13" width="12" bestFit="1" customWidth="1"/>
  </cols>
  <sheetData>
    <row r="1" spans="1:15" x14ac:dyDescent="0.3">
      <c r="A1" t="str">
        <f>Alapadatok!A3</f>
        <v>element</v>
      </c>
      <c r="B1" t="str">
        <f>Alapadatok!J3</f>
        <v>Y hiba 1</v>
      </c>
      <c r="C1" t="str">
        <f>Alapadatok!K3</f>
        <v>x hiba 1</v>
      </c>
      <c r="D1" t="str">
        <f>Alapadatok!L3</f>
        <v>y hiba 2</v>
      </c>
      <c r="E1" t="str">
        <f>Alapadatok!M3</f>
        <v>x hiba 2</v>
      </c>
      <c r="F1" t="s">
        <v>128</v>
      </c>
      <c r="G1" t="s">
        <v>64</v>
      </c>
    </row>
    <row r="2" spans="1:15" x14ac:dyDescent="0.3">
      <c r="A2" t="str">
        <f>Alapadatok!A4</f>
        <v>SVK-€01</v>
      </c>
      <c r="B2" s="8">
        <f>Alapadatok!J4</f>
        <v>27.039968261725996</v>
      </c>
      <c r="C2" s="8">
        <f>Alapadatok!K4</f>
        <v>268.9587988294922</v>
      </c>
      <c r="D2" s="8">
        <f>Alapadatok!L4</f>
        <v>1521</v>
      </c>
      <c r="E2" s="8">
        <f>Alapadatok!M4</f>
        <v>324</v>
      </c>
      <c r="F2" s="11">
        <f>VLOOKUP(A2,Idealitás2!$A$4:$S$12,19,0)</f>
        <v>0.78237202349432911</v>
      </c>
      <c r="G2">
        <v>1000</v>
      </c>
    </row>
    <row r="3" spans="1:15" x14ac:dyDescent="0.3">
      <c r="A3" t="str">
        <f>Alapadatok!A5</f>
        <v>IRL-€01</v>
      </c>
      <c r="B3" s="8">
        <f>Alapadatok!J5</f>
        <v>2043.0397241210851</v>
      </c>
      <c r="C3" s="8">
        <f>Alapadatok!K5</f>
        <v>416.16099609465221</v>
      </c>
      <c r="D3" s="8">
        <f>Alapadatok!L5</f>
        <v>81</v>
      </c>
      <c r="E3" s="8">
        <f>Alapadatok!M5</f>
        <v>1900.9631933606468</v>
      </c>
      <c r="F3" s="11">
        <f>VLOOKUP(A3,Idealitás2!$A$4:$S$12,19,0)</f>
        <v>0.80883916274109824</v>
      </c>
      <c r="G3">
        <v>1000</v>
      </c>
    </row>
    <row r="4" spans="1:15" x14ac:dyDescent="0.3">
      <c r="A4" t="str">
        <f>Alapadatok!A6</f>
        <v>SVK-€02</v>
      </c>
      <c r="B4" s="8">
        <f>Alapadatok!J6</f>
        <v>1267.3604345703052</v>
      </c>
      <c r="C4" s="8">
        <f>Alapadatok!K6</f>
        <v>196</v>
      </c>
      <c r="D4" s="8">
        <f>Alapadatok!L6</f>
        <v>3249</v>
      </c>
      <c r="E4" s="8">
        <f>Alapadatok!M6</f>
        <v>1324.9595556640709</v>
      </c>
      <c r="F4" s="11">
        <f>VLOOKUP(A4,Idealitás2!$A$4:$S$12,19,0)</f>
        <v>1.1137098815450615</v>
      </c>
      <c r="G4">
        <v>1000</v>
      </c>
    </row>
    <row r="5" spans="1:15" x14ac:dyDescent="0.3">
      <c r="A5" t="str">
        <f>Alapadatok!A7</f>
        <v>IRL-€02</v>
      </c>
      <c r="B5" s="8">
        <f>Alapadatok!J7</f>
        <v>84.640224609519834</v>
      </c>
      <c r="C5" s="8">
        <f>Alapadatok!K7</f>
        <v>3271.841396484615</v>
      </c>
      <c r="D5" s="8">
        <f>Alapadatok!L7</f>
        <v>4761</v>
      </c>
      <c r="E5" s="8">
        <f>Alapadatok!M7</f>
        <v>268.95979980474527</v>
      </c>
      <c r="F5" s="11">
        <f>VLOOKUP(A5,Idealitás2!$A$4:$S$12,19,0)</f>
        <v>0.6104521946218826</v>
      </c>
      <c r="G5">
        <v>1000</v>
      </c>
    </row>
    <row r="6" spans="1:15" x14ac:dyDescent="0.3">
      <c r="A6" t="str">
        <f>Alapadatok!A8</f>
        <v>SMR-€20</v>
      </c>
      <c r="B6" s="8">
        <f>Alapadatok!J8</f>
        <v>519.8408349612339</v>
      </c>
      <c r="C6" s="8">
        <f>Alapadatok!K8</f>
        <v>3457.4313867249966</v>
      </c>
      <c r="D6" s="8">
        <f>Alapadatok!L8</f>
        <v>289</v>
      </c>
      <c r="E6" s="8">
        <f>Alapadatok!M8</f>
        <v>10444.842495117498</v>
      </c>
      <c r="F6" s="11">
        <f>VLOOKUP(A6,Idealitás2!$A$4:$S$12,19,0)</f>
        <v>0.91239418948627282</v>
      </c>
      <c r="G6">
        <v>1000</v>
      </c>
    </row>
    <row r="7" spans="1:15" x14ac:dyDescent="0.3">
      <c r="A7" t="str">
        <f>Alapadatok!A9</f>
        <v>SVK-€20</v>
      </c>
      <c r="B7" s="8">
        <f>Alapadatok!J9</f>
        <v>4</v>
      </c>
      <c r="C7" s="8">
        <f>Alapadatok!K9</f>
        <v>196</v>
      </c>
      <c r="D7" s="8">
        <f>Alapadatok!L9</f>
        <v>190.44050537140549</v>
      </c>
      <c r="E7" s="8">
        <f>Alapadatok!M9</f>
        <v>2724.8412744141879</v>
      </c>
      <c r="F7" s="11">
        <f>VLOOKUP(A7,Idealitás2!$A$4:$S$12,19,0)</f>
        <v>1.758074612296697</v>
      </c>
      <c r="G7">
        <v>1000</v>
      </c>
    </row>
    <row r="8" spans="1:15" x14ac:dyDescent="0.3">
      <c r="A8" t="str">
        <f>Alapadatok!A10</f>
        <v>SMR-€02</v>
      </c>
      <c r="B8" s="8">
        <f>Alapadatok!J10</f>
        <v>686.44063964862823</v>
      </c>
      <c r="C8" s="8">
        <f>Alapadatok!K10</f>
        <v>46.23983398451319</v>
      </c>
      <c r="D8" s="8">
        <f>Alapadatok!L10</f>
        <v>1780.8410302736536</v>
      </c>
      <c r="E8" s="8">
        <f>Alapadatok!M10</f>
        <v>2116</v>
      </c>
      <c r="F8" s="11">
        <f>VLOOKUP(A8,Idealitás2!$A$4:$S$12,19,0)</f>
        <v>0.57186618744739603</v>
      </c>
      <c r="G8">
        <v>1000</v>
      </c>
    </row>
    <row r="9" spans="1:15" x14ac:dyDescent="0.3">
      <c r="A9" t="str">
        <f>Alapadatok!A11</f>
        <v>SMR-€01</v>
      </c>
      <c r="B9" s="8">
        <f>Alapadatok!J11</f>
        <v>3113.638637695487</v>
      </c>
      <c r="C9" s="8">
        <f>Alapadatok!K11</f>
        <v>484</v>
      </c>
      <c r="D9" s="8">
        <f>Alapadatok!L11</f>
        <v>25536.036098633034</v>
      </c>
      <c r="E9" s="8">
        <f>Alapadatok!M11</f>
        <v>1764</v>
      </c>
      <c r="F9" s="11">
        <f>VLOOKUP(A9,Idealitás2!$A$4:$S$12,19,0)</f>
        <v>0.31153940205811087</v>
      </c>
      <c r="G9">
        <v>1000</v>
      </c>
    </row>
    <row r="10" spans="1:15" x14ac:dyDescent="0.3">
      <c r="A10" t="str">
        <f>Alapadatok!A12</f>
        <v>IRL-€20</v>
      </c>
      <c r="B10" s="8">
        <f>Alapadatok!J12</f>
        <v>9</v>
      </c>
      <c r="C10" s="8">
        <f>Alapadatok!K12</f>
        <v>1.4398828148961906</v>
      </c>
      <c r="D10" s="8">
        <f>Alapadatok!L12</f>
        <v>2894.4419702150872</v>
      </c>
      <c r="E10" s="8">
        <f>Alapadatok!M12</f>
        <v>2401</v>
      </c>
      <c r="F10" s="11">
        <f>VLOOKUP(A10,Idealitás2!$A$4:$S$12,19,0)</f>
        <v>0.77022678353692808</v>
      </c>
      <c r="G10">
        <v>1000</v>
      </c>
    </row>
    <row r="13" spans="1:15" x14ac:dyDescent="0.3">
      <c r="A13" t="str">
        <f t="shared" ref="A13:G22" si="0">A1</f>
        <v>element</v>
      </c>
      <c r="B13" t="str">
        <f t="shared" si="0"/>
        <v>Y hiba 1</v>
      </c>
      <c r="C13" t="str">
        <f t="shared" si="0"/>
        <v>x hiba 1</v>
      </c>
      <c r="D13" t="str">
        <f t="shared" si="0"/>
        <v>y hiba 2</v>
      </c>
      <c r="E13" t="str">
        <f t="shared" si="0"/>
        <v>x hiba 2</v>
      </c>
      <c r="F13" t="str">
        <f t="shared" si="0"/>
        <v>Sebesség 3</v>
      </c>
      <c r="G13" t="str">
        <f t="shared" si="0"/>
        <v>Y0</v>
      </c>
      <c r="H13" t="s">
        <v>65</v>
      </c>
    </row>
    <row r="14" spans="1:15" x14ac:dyDescent="0.3">
      <c r="A14" t="str">
        <f t="shared" si="0"/>
        <v>SVK-€01</v>
      </c>
      <c r="B14">
        <f t="shared" ref="B14:E22" si="1">RANK(B2,B$2:B$10,1)</f>
        <v>3</v>
      </c>
      <c r="C14">
        <f t="shared" si="1"/>
        <v>5</v>
      </c>
      <c r="D14">
        <f t="shared" si="1"/>
        <v>4</v>
      </c>
      <c r="E14">
        <f t="shared" si="1"/>
        <v>2</v>
      </c>
      <c r="F14">
        <f>RANK(F2,F$2:F$10,0)</f>
        <v>5</v>
      </c>
      <c r="G14">
        <f t="shared" si="0"/>
        <v>1000</v>
      </c>
      <c r="H14">
        <f>SUM(B14:F14)</f>
        <v>19</v>
      </c>
    </row>
    <row r="15" spans="1:15" x14ac:dyDescent="0.3">
      <c r="A15" t="str">
        <f t="shared" si="0"/>
        <v>IRL-€01</v>
      </c>
      <c r="B15">
        <f t="shared" si="1"/>
        <v>8</v>
      </c>
      <c r="C15">
        <f t="shared" si="1"/>
        <v>6</v>
      </c>
      <c r="D15">
        <f t="shared" si="1"/>
        <v>1</v>
      </c>
      <c r="E15">
        <f t="shared" si="1"/>
        <v>5</v>
      </c>
      <c r="F15">
        <f t="shared" ref="F15:F22" si="2">RANK(F3,F$2:F$10,0)</f>
        <v>4</v>
      </c>
      <c r="G15">
        <f t="shared" si="0"/>
        <v>1000</v>
      </c>
      <c r="H15">
        <f t="shared" ref="H15:H22" si="3">SUM(B15:F15)</f>
        <v>24</v>
      </c>
    </row>
    <row r="16" spans="1:15" x14ac:dyDescent="0.3">
      <c r="A16" t="str">
        <f t="shared" si="0"/>
        <v>SVK-€02</v>
      </c>
      <c r="B16">
        <f t="shared" si="1"/>
        <v>7</v>
      </c>
      <c r="C16">
        <f t="shared" si="1"/>
        <v>3</v>
      </c>
      <c r="D16">
        <f t="shared" si="1"/>
        <v>7</v>
      </c>
      <c r="E16">
        <f t="shared" si="1"/>
        <v>3</v>
      </c>
      <c r="F16">
        <f t="shared" si="2"/>
        <v>2</v>
      </c>
      <c r="G16">
        <f t="shared" si="0"/>
        <v>1000</v>
      </c>
      <c r="H16">
        <f t="shared" si="3"/>
        <v>22</v>
      </c>
      <c r="J16">
        <f>B16</f>
        <v>7</v>
      </c>
      <c r="K16">
        <f t="shared" ref="K16:O17" si="4">C16</f>
        <v>3</v>
      </c>
      <c r="L16">
        <f t="shared" si="4"/>
        <v>7</v>
      </c>
      <c r="M16">
        <f t="shared" si="4"/>
        <v>3</v>
      </c>
      <c r="N16">
        <f t="shared" si="4"/>
        <v>2</v>
      </c>
      <c r="O16">
        <f t="shared" si="4"/>
        <v>1000</v>
      </c>
    </row>
    <row r="17" spans="1:15" x14ac:dyDescent="0.3">
      <c r="A17" t="str">
        <f t="shared" si="0"/>
        <v>IRL-€02</v>
      </c>
      <c r="B17">
        <f t="shared" si="1"/>
        <v>4</v>
      </c>
      <c r="C17">
        <f t="shared" si="1"/>
        <v>8</v>
      </c>
      <c r="D17">
        <f t="shared" si="1"/>
        <v>8</v>
      </c>
      <c r="E17">
        <f t="shared" si="1"/>
        <v>1</v>
      </c>
      <c r="F17">
        <f t="shared" si="2"/>
        <v>7</v>
      </c>
      <c r="G17">
        <f t="shared" si="0"/>
        <v>1000</v>
      </c>
      <c r="H17">
        <f t="shared" si="3"/>
        <v>28</v>
      </c>
      <c r="J17">
        <f>B17</f>
        <v>4</v>
      </c>
      <c r="K17">
        <f t="shared" si="4"/>
        <v>8</v>
      </c>
      <c r="L17">
        <f t="shared" si="4"/>
        <v>8</v>
      </c>
      <c r="M17">
        <f t="shared" si="4"/>
        <v>1</v>
      </c>
      <c r="N17">
        <f t="shared" si="4"/>
        <v>7</v>
      </c>
      <c r="O17">
        <f t="shared" si="4"/>
        <v>1000</v>
      </c>
    </row>
    <row r="18" spans="1:15" x14ac:dyDescent="0.3">
      <c r="A18" t="str">
        <f t="shared" si="0"/>
        <v>SMR-€20</v>
      </c>
      <c r="B18">
        <f t="shared" si="1"/>
        <v>5</v>
      </c>
      <c r="C18">
        <f t="shared" si="1"/>
        <v>9</v>
      </c>
      <c r="D18">
        <f t="shared" si="1"/>
        <v>3</v>
      </c>
      <c r="E18">
        <f t="shared" si="1"/>
        <v>9</v>
      </c>
      <c r="F18">
        <f t="shared" si="2"/>
        <v>3</v>
      </c>
      <c r="G18">
        <f t="shared" si="0"/>
        <v>1000</v>
      </c>
      <c r="H18">
        <f t="shared" si="3"/>
        <v>29</v>
      </c>
    </row>
    <row r="19" spans="1:15" x14ac:dyDescent="0.3">
      <c r="A19" t="str">
        <f t="shared" si="0"/>
        <v>SVK-€20</v>
      </c>
      <c r="B19">
        <f t="shared" si="1"/>
        <v>1</v>
      </c>
      <c r="C19">
        <f t="shared" si="1"/>
        <v>3</v>
      </c>
      <c r="D19">
        <f t="shared" si="1"/>
        <v>2</v>
      </c>
      <c r="E19">
        <f t="shared" si="1"/>
        <v>8</v>
      </c>
      <c r="F19">
        <f t="shared" si="2"/>
        <v>1</v>
      </c>
      <c r="G19">
        <f t="shared" si="0"/>
        <v>1000</v>
      </c>
      <c r="H19">
        <f t="shared" si="3"/>
        <v>15</v>
      </c>
    </row>
    <row r="20" spans="1:15" x14ac:dyDescent="0.3">
      <c r="A20" t="str">
        <f t="shared" si="0"/>
        <v>SMR-€02</v>
      </c>
      <c r="B20">
        <f t="shared" si="1"/>
        <v>6</v>
      </c>
      <c r="C20">
        <f t="shared" si="1"/>
        <v>2</v>
      </c>
      <c r="D20">
        <f t="shared" si="1"/>
        <v>5</v>
      </c>
      <c r="E20">
        <f t="shared" si="1"/>
        <v>6</v>
      </c>
      <c r="F20">
        <f t="shared" si="2"/>
        <v>8</v>
      </c>
      <c r="G20">
        <f t="shared" si="0"/>
        <v>1000</v>
      </c>
      <c r="H20">
        <f t="shared" si="3"/>
        <v>27</v>
      </c>
      <c r="J20">
        <f t="shared" ref="J20:O22" si="5">B20</f>
        <v>6</v>
      </c>
      <c r="K20">
        <f t="shared" si="5"/>
        <v>2</v>
      </c>
      <c r="L20">
        <f t="shared" si="5"/>
        <v>5</v>
      </c>
      <c r="M20">
        <f t="shared" si="5"/>
        <v>6</v>
      </c>
      <c r="N20">
        <f t="shared" si="5"/>
        <v>8</v>
      </c>
      <c r="O20">
        <f t="shared" si="5"/>
        <v>1000</v>
      </c>
    </row>
    <row r="21" spans="1:15" x14ac:dyDescent="0.3">
      <c r="A21" t="str">
        <f t="shared" si="0"/>
        <v>SMR-€01</v>
      </c>
      <c r="B21">
        <f t="shared" si="1"/>
        <v>9</v>
      </c>
      <c r="C21">
        <f t="shared" si="1"/>
        <v>7</v>
      </c>
      <c r="D21">
        <f t="shared" si="1"/>
        <v>9</v>
      </c>
      <c r="E21">
        <f t="shared" si="1"/>
        <v>4</v>
      </c>
      <c r="F21">
        <f t="shared" si="2"/>
        <v>9</v>
      </c>
      <c r="G21">
        <f t="shared" si="0"/>
        <v>1000</v>
      </c>
      <c r="H21">
        <f t="shared" si="3"/>
        <v>38</v>
      </c>
    </row>
    <row r="22" spans="1:15" x14ac:dyDescent="0.3">
      <c r="A22" t="str">
        <f t="shared" si="0"/>
        <v>IRL-€20</v>
      </c>
      <c r="B22">
        <f t="shared" si="1"/>
        <v>2</v>
      </c>
      <c r="C22">
        <f t="shared" si="1"/>
        <v>1</v>
      </c>
      <c r="D22">
        <f t="shared" si="1"/>
        <v>6</v>
      </c>
      <c r="E22">
        <f t="shared" si="1"/>
        <v>7</v>
      </c>
      <c r="F22">
        <f t="shared" si="2"/>
        <v>6</v>
      </c>
      <c r="G22">
        <f t="shared" si="0"/>
        <v>1000</v>
      </c>
      <c r="H22">
        <f t="shared" si="3"/>
        <v>22</v>
      </c>
      <c r="J22">
        <f t="shared" si="5"/>
        <v>2</v>
      </c>
      <c r="K22">
        <f t="shared" si="5"/>
        <v>1</v>
      </c>
      <c r="L22">
        <f t="shared" si="5"/>
        <v>6</v>
      </c>
      <c r="M22">
        <f t="shared" si="5"/>
        <v>7</v>
      </c>
      <c r="N22">
        <f t="shared" si="5"/>
        <v>6</v>
      </c>
      <c r="O22">
        <f t="shared" si="5"/>
        <v>1000</v>
      </c>
    </row>
    <row r="26" spans="1:15" x14ac:dyDescent="0.3">
      <c r="A26" t="s">
        <v>61</v>
      </c>
      <c r="B26" t="str">
        <f>B1</f>
        <v>Y hiba 1</v>
      </c>
      <c r="C26" t="str">
        <f>C1</f>
        <v>x hiba 1</v>
      </c>
      <c r="D26" t="str">
        <f>D1</f>
        <v>y hiba 2</v>
      </c>
      <c r="E26" t="str">
        <f>E1</f>
        <v>x hiba 2</v>
      </c>
      <c r="F26" t="str">
        <f>F1</f>
        <v>Sebesség 3</v>
      </c>
    </row>
    <row r="27" spans="1:15" x14ac:dyDescent="0.3">
      <c r="A27">
        <v>1</v>
      </c>
      <c r="B27" s="12">
        <v>219.77252014036185</v>
      </c>
      <c r="C27" s="12">
        <v>194.31243839465503</v>
      </c>
      <c r="D27" s="12">
        <v>194.10500032614689</v>
      </c>
      <c r="E27" s="12">
        <v>195.03752225079336</v>
      </c>
      <c r="F27" s="12">
        <v>219.77251709759176</v>
      </c>
      <c r="G27" s="8"/>
      <c r="H27" s="8">
        <f t="shared" ref="H27:L34" si="6">B27-B28</f>
        <v>1.0000000000062244</v>
      </c>
      <c r="I27" s="8">
        <f t="shared" si="6"/>
        <v>0.99999999999826628</v>
      </c>
      <c r="J27" s="8">
        <f t="shared" si="6"/>
        <v>0.99999999992687094</v>
      </c>
      <c r="K27" s="8">
        <f t="shared" si="6"/>
        <v>2.3333331575386751</v>
      </c>
      <c r="L27" s="8">
        <f t="shared" si="6"/>
        <v>0.99999999999158717</v>
      </c>
    </row>
    <row r="28" spans="1:15" x14ac:dyDescent="0.3">
      <c r="A28">
        <v>2</v>
      </c>
      <c r="B28" s="12">
        <v>218.77252014035562</v>
      </c>
      <c r="C28" s="12">
        <v>193.31243839465677</v>
      </c>
      <c r="D28" s="12">
        <v>193.10500032622002</v>
      </c>
      <c r="E28" s="12">
        <v>192.70418909325468</v>
      </c>
      <c r="F28" s="12">
        <v>218.77251709760017</v>
      </c>
      <c r="G28" s="8"/>
      <c r="H28" s="8">
        <f t="shared" si="6"/>
        <v>1.0000000000062812</v>
      </c>
      <c r="I28" s="8">
        <f t="shared" si="6"/>
        <v>0.99999999999820943</v>
      </c>
      <c r="J28" s="8">
        <f t="shared" si="6"/>
        <v>0.99999999992596145</v>
      </c>
      <c r="K28" s="8">
        <f t="shared" si="6"/>
        <v>0.99999999994832933</v>
      </c>
      <c r="L28" s="8">
        <f t="shared" si="6"/>
        <v>0.99999999999170086</v>
      </c>
    </row>
    <row r="29" spans="1:15" x14ac:dyDescent="0.3">
      <c r="A29">
        <v>3</v>
      </c>
      <c r="B29" s="12">
        <v>217.77252014034934</v>
      </c>
      <c r="C29" s="12">
        <v>192.31243839465856</v>
      </c>
      <c r="D29" s="12">
        <v>192.10500032629406</v>
      </c>
      <c r="E29" s="12">
        <v>191.70418909330635</v>
      </c>
      <c r="F29" s="12">
        <v>217.77251709760847</v>
      </c>
      <c r="G29" s="8"/>
      <c r="H29" s="8">
        <f t="shared" si="6"/>
        <v>1.0000000000064801</v>
      </c>
      <c r="I29" s="8">
        <f t="shared" si="6"/>
        <v>0.99999999999826628</v>
      </c>
      <c r="J29" s="8">
        <f t="shared" si="6"/>
        <v>1.9999998625991395</v>
      </c>
      <c r="K29" s="8">
        <f t="shared" si="6"/>
        <v>0.99999999994764721</v>
      </c>
      <c r="L29" s="8">
        <f t="shared" si="6"/>
        <v>0.99999999999144507</v>
      </c>
    </row>
    <row r="30" spans="1:15" x14ac:dyDescent="0.3">
      <c r="A30">
        <v>4</v>
      </c>
      <c r="B30" s="12">
        <v>216.77252014034286</v>
      </c>
      <c r="C30" s="12">
        <v>191.31243839466029</v>
      </c>
      <c r="D30" s="12">
        <v>190.10500046369492</v>
      </c>
      <c r="E30" s="12">
        <v>190.70418909335871</v>
      </c>
      <c r="F30" s="12">
        <v>216.77251709761703</v>
      </c>
      <c r="G30" s="8"/>
      <c r="H30" s="8">
        <f t="shared" si="6"/>
        <v>1.0000000000066507</v>
      </c>
      <c r="I30" s="8">
        <f t="shared" si="6"/>
        <v>0.99999999999823785</v>
      </c>
      <c r="J30" s="8">
        <f t="shared" si="6"/>
        <v>1.0000000000696048</v>
      </c>
      <c r="K30" s="8">
        <f t="shared" si="6"/>
        <v>2.6666665523596009</v>
      </c>
      <c r="L30" s="8">
        <f t="shared" si="6"/>
        <v>0.99999999999153033</v>
      </c>
    </row>
    <row r="31" spans="1:15" x14ac:dyDescent="0.3">
      <c r="A31">
        <v>5</v>
      </c>
      <c r="B31" s="12">
        <v>215.77252014033621</v>
      </c>
      <c r="C31" s="12">
        <v>190.31243839466205</v>
      </c>
      <c r="D31" s="12">
        <v>189.10500046362532</v>
      </c>
      <c r="E31" s="12">
        <v>188.03752254099911</v>
      </c>
      <c r="F31" s="12">
        <v>215.7725170976255</v>
      </c>
      <c r="G31" s="8"/>
      <c r="H31" s="8">
        <f t="shared" si="6"/>
        <v>1.0000000000064517</v>
      </c>
      <c r="I31" s="8">
        <f t="shared" si="6"/>
        <v>0.99999999999843681</v>
      </c>
      <c r="J31" s="8">
        <f t="shared" si="6"/>
        <v>1.0000000000702016</v>
      </c>
      <c r="K31" s="8">
        <f t="shared" si="6"/>
        <v>1.0000000000228795</v>
      </c>
      <c r="L31" s="8">
        <f t="shared" si="6"/>
        <v>0.99999999999121769</v>
      </c>
    </row>
    <row r="32" spans="1:15" x14ac:dyDescent="0.3">
      <c r="A32">
        <v>6</v>
      </c>
      <c r="B32" s="12">
        <v>214.77252014032976</v>
      </c>
      <c r="C32" s="12">
        <v>189.31243839466362</v>
      </c>
      <c r="D32" s="12">
        <v>188.10500046355511</v>
      </c>
      <c r="E32" s="12">
        <v>187.03752254097623</v>
      </c>
      <c r="F32" s="12">
        <v>214.77251709763428</v>
      </c>
      <c r="G32" s="8"/>
      <c r="H32" s="8">
        <f t="shared" si="6"/>
        <v>1.0000000000067359</v>
      </c>
      <c r="I32" s="8">
        <f t="shared" si="6"/>
        <v>0.99999999999798206</v>
      </c>
      <c r="J32" s="8">
        <f t="shared" si="6"/>
        <v>1.0000000000711395</v>
      </c>
      <c r="K32" s="8">
        <f t="shared" si="6"/>
        <v>2.0000000460429987</v>
      </c>
      <c r="L32" s="8">
        <f t="shared" si="6"/>
        <v>0.99999999999130296</v>
      </c>
    </row>
    <row r="33" spans="1:13" x14ac:dyDescent="0.3">
      <c r="A33">
        <v>7</v>
      </c>
      <c r="B33" s="12">
        <v>213.77252014032302</v>
      </c>
      <c r="C33" s="12">
        <v>188.31243839466563</v>
      </c>
      <c r="D33" s="12">
        <v>187.10500046348398</v>
      </c>
      <c r="E33" s="12">
        <v>185.03752249493323</v>
      </c>
      <c r="F33" s="12">
        <v>213.77251709764298</v>
      </c>
      <c r="G33" s="8"/>
      <c r="H33" s="8">
        <f t="shared" si="6"/>
        <v>1.0000000000065938</v>
      </c>
      <c r="I33" s="8">
        <f t="shared" si="6"/>
        <v>0.99999999999835154</v>
      </c>
      <c r="J33" s="8">
        <f t="shared" si="6"/>
        <v>1.0000000000714806</v>
      </c>
      <c r="K33" s="8">
        <f t="shared" si="6"/>
        <v>0.99999999975031528</v>
      </c>
      <c r="L33" s="8">
        <f t="shared" si="6"/>
        <v>0.99999999999127454</v>
      </c>
    </row>
    <row r="34" spans="1:13" x14ac:dyDescent="0.3">
      <c r="A34">
        <v>8</v>
      </c>
      <c r="B34" s="12">
        <v>212.77252014031643</v>
      </c>
      <c r="C34" s="12">
        <v>187.31243839466728</v>
      </c>
      <c r="D34" s="12">
        <v>186.10500046341249</v>
      </c>
      <c r="E34" s="12">
        <v>184.03752249518291</v>
      </c>
      <c r="F34" s="12">
        <v>212.7725170976517</v>
      </c>
      <c r="G34" s="8"/>
      <c r="H34" s="8">
        <f t="shared" si="6"/>
        <v>1.0000000000066791</v>
      </c>
      <c r="I34" s="8">
        <f t="shared" si="6"/>
        <v>0.99999999999815259</v>
      </c>
      <c r="J34" s="8">
        <f t="shared" si="6"/>
        <v>1.000000000072589</v>
      </c>
      <c r="K34" s="8">
        <f t="shared" si="6"/>
        <v>0.99999999974747311</v>
      </c>
      <c r="L34" s="8">
        <f t="shared" si="6"/>
        <v>0.99999999999101874</v>
      </c>
    </row>
    <row r="35" spans="1:13" x14ac:dyDescent="0.3">
      <c r="A35">
        <v>9</v>
      </c>
      <c r="B35" s="12">
        <v>211.77252014030975</v>
      </c>
      <c r="C35" s="12">
        <v>186.31243839466913</v>
      </c>
      <c r="D35" s="12">
        <v>185.10500046333991</v>
      </c>
      <c r="E35" s="12">
        <v>183.03752249543544</v>
      </c>
      <c r="F35" s="12">
        <v>211.77251709766068</v>
      </c>
      <c r="G35" s="8"/>
      <c r="H35" s="8"/>
      <c r="I35" s="8"/>
      <c r="J35" s="8"/>
      <c r="K35" s="8"/>
      <c r="L35" s="8"/>
    </row>
    <row r="36" spans="1:13" x14ac:dyDescent="0.3">
      <c r="B36" s="8">
        <v>2</v>
      </c>
      <c r="C36" s="8">
        <v>3</v>
      </c>
      <c r="D36" s="8">
        <v>4</v>
      </c>
      <c r="E36" s="8">
        <v>5</v>
      </c>
      <c r="F36" s="8">
        <v>6</v>
      </c>
      <c r="G36" s="8"/>
      <c r="H36" s="8"/>
      <c r="I36" s="8"/>
      <c r="J36" s="8"/>
      <c r="K36" s="8"/>
      <c r="L36" s="8"/>
    </row>
    <row r="37" spans="1:13" x14ac:dyDescent="0.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3" x14ac:dyDescent="0.3">
      <c r="B38" s="8"/>
      <c r="C38" s="8"/>
      <c r="D38" s="8"/>
      <c r="E38" s="8"/>
      <c r="F38" s="8"/>
      <c r="G38" s="8"/>
      <c r="H38" s="8"/>
      <c r="I38" s="8">
        <f>SUMSQ(I40:I48)</f>
        <v>327.99999920641221</v>
      </c>
      <c r="J38" s="8"/>
      <c r="K38" s="8"/>
      <c r="L38" s="8"/>
    </row>
    <row r="39" spans="1:13" x14ac:dyDescent="0.3">
      <c r="A39" t="str">
        <f t="shared" ref="A39:G48" si="7">A1</f>
        <v>element</v>
      </c>
      <c r="B39" s="8" t="str">
        <f t="shared" si="7"/>
        <v>Y hiba 1</v>
      </c>
      <c r="C39" s="8" t="str">
        <f t="shared" si="7"/>
        <v>x hiba 1</v>
      </c>
      <c r="D39" s="8" t="str">
        <f t="shared" si="7"/>
        <v>y hiba 2</v>
      </c>
      <c r="E39" s="8" t="str">
        <f t="shared" si="7"/>
        <v>x hiba 2</v>
      </c>
      <c r="F39" s="8" t="str">
        <f t="shared" si="7"/>
        <v>Sebesség 3</v>
      </c>
      <c r="G39" s="8" t="str">
        <f t="shared" si="7"/>
        <v>Y0</v>
      </c>
      <c r="H39" s="8" t="s">
        <v>62</v>
      </c>
      <c r="I39" s="8" t="s">
        <v>63</v>
      </c>
      <c r="J39" s="8" t="s">
        <v>66</v>
      </c>
      <c r="K39" s="8" t="s">
        <v>67</v>
      </c>
      <c r="L39" s="8" t="s">
        <v>132</v>
      </c>
      <c r="M39" s="8" t="s">
        <v>133</v>
      </c>
    </row>
    <row r="40" spans="1:13" x14ac:dyDescent="0.3">
      <c r="A40" t="str">
        <f t="shared" si="7"/>
        <v>SVK-€01</v>
      </c>
      <c r="B40" s="8">
        <f t="shared" ref="B40:F48" si="8">VLOOKUP(B14,$A$27:$F$35,B$36,0)</f>
        <v>217.77252014034934</v>
      </c>
      <c r="C40" s="8">
        <f t="shared" si="8"/>
        <v>190.31243839466205</v>
      </c>
      <c r="D40" s="8">
        <f t="shared" si="8"/>
        <v>190.10500046369492</v>
      </c>
      <c r="E40" s="8">
        <f t="shared" si="8"/>
        <v>192.70418909325468</v>
      </c>
      <c r="F40" s="8">
        <f t="shared" si="8"/>
        <v>215.7725170976255</v>
      </c>
      <c r="G40" s="8">
        <f t="shared" si="7"/>
        <v>1000</v>
      </c>
      <c r="H40" s="8">
        <f t="shared" ref="H40:H48" si="9">SUM(B40:F40)</f>
        <v>1006.6666651895864</v>
      </c>
      <c r="I40" s="8">
        <f>G40-H40</f>
        <v>-6.6666651895864106</v>
      </c>
      <c r="J40" s="8">
        <f>ROUND('Munka1 (2)'!I40,0)</f>
        <v>0</v>
      </c>
      <c r="K40" s="8" t="str">
        <f>IF(I40*J40&lt;=0,"Valid","Invalid")</f>
        <v>Valid</v>
      </c>
      <c r="L40" s="8" t="str">
        <f>'Idealitás2 (5)'!R4</f>
        <v>IRL-€02</v>
      </c>
      <c r="M40" s="8">
        <f>VLOOKUP(L40,$A$40:$L$48,8,0)</f>
        <v>998.999998346859</v>
      </c>
    </row>
    <row r="41" spans="1:13" x14ac:dyDescent="0.3">
      <c r="A41" t="str">
        <f t="shared" si="7"/>
        <v>IRL-€01</v>
      </c>
      <c r="B41" s="8">
        <f t="shared" si="8"/>
        <v>212.77252014031643</v>
      </c>
      <c r="C41" s="8">
        <f t="shared" si="8"/>
        <v>189.31243839466362</v>
      </c>
      <c r="D41" s="8">
        <f t="shared" si="8"/>
        <v>194.10500032614689</v>
      </c>
      <c r="E41" s="8">
        <f t="shared" si="8"/>
        <v>188.03752254099911</v>
      </c>
      <c r="F41" s="8">
        <f t="shared" si="8"/>
        <v>216.77251709761703</v>
      </c>
      <c r="G41" s="8">
        <f t="shared" si="7"/>
        <v>1000</v>
      </c>
      <c r="H41" s="8">
        <f t="shared" si="9"/>
        <v>1000.999998499743</v>
      </c>
      <c r="I41" s="8">
        <f t="shared" ref="I41:I48" si="10">G41-H41</f>
        <v>-0.99999849974301469</v>
      </c>
      <c r="J41" s="8">
        <f>ROUND('Munka1 (2)'!I41,0)</f>
        <v>0</v>
      </c>
      <c r="K41" s="8" t="str">
        <f t="shared" ref="K41:K48" si="11">IF(I41*J41&lt;=0,"Valid","Invalid")</f>
        <v>Valid</v>
      </c>
      <c r="L41" s="8" t="str">
        <f>'Idealitás2 (5)'!R5</f>
        <v>IRL-€20</v>
      </c>
      <c r="M41" s="8">
        <f t="shared" ref="M41:M48" si="12">VLOOKUP(L41,$A$40:$L$48,8,0)</f>
        <v>1000.9999985911332</v>
      </c>
    </row>
    <row r="42" spans="1:13" x14ac:dyDescent="0.3">
      <c r="A42" t="str">
        <f t="shared" si="7"/>
        <v>SVK-€02</v>
      </c>
      <c r="B42" s="8">
        <f t="shared" si="8"/>
        <v>213.77252014032302</v>
      </c>
      <c r="C42" s="8">
        <f t="shared" si="8"/>
        <v>192.31243839465856</v>
      </c>
      <c r="D42" s="8">
        <f t="shared" si="8"/>
        <v>187.10500046348398</v>
      </c>
      <c r="E42" s="8">
        <f t="shared" si="8"/>
        <v>191.70418909330635</v>
      </c>
      <c r="F42" s="8">
        <f t="shared" si="8"/>
        <v>218.77251709760017</v>
      </c>
      <c r="G42" s="8">
        <f t="shared" si="7"/>
        <v>1000</v>
      </c>
      <c r="H42" s="8">
        <f t="shared" si="9"/>
        <v>1003.666665189372</v>
      </c>
      <c r="I42" s="8">
        <f t="shared" si="10"/>
        <v>-3.6666651893719973</v>
      </c>
      <c r="J42" s="8">
        <f>ROUND('Munka1 (2)'!I42,0)</f>
        <v>0</v>
      </c>
      <c r="K42" s="8" t="str">
        <f t="shared" si="11"/>
        <v>Valid</v>
      </c>
      <c r="L42" s="8" t="str">
        <f>'Idealitás2 (5)'!R6</f>
        <v>IRL-€01</v>
      </c>
      <c r="M42" s="8">
        <f t="shared" si="12"/>
        <v>1000.999998499743</v>
      </c>
    </row>
    <row r="43" spans="1:13" x14ac:dyDescent="0.3">
      <c r="A43" t="str">
        <f t="shared" si="7"/>
        <v>IRL-€02</v>
      </c>
      <c r="B43" s="8">
        <f t="shared" si="8"/>
        <v>216.77252014034286</v>
      </c>
      <c r="C43" s="8">
        <f t="shared" si="8"/>
        <v>187.31243839466728</v>
      </c>
      <c r="D43" s="8">
        <f t="shared" si="8"/>
        <v>186.10500046341249</v>
      </c>
      <c r="E43" s="8">
        <f t="shared" si="8"/>
        <v>195.03752225079336</v>
      </c>
      <c r="F43" s="8">
        <f t="shared" si="8"/>
        <v>213.77251709764298</v>
      </c>
      <c r="G43" s="8">
        <f t="shared" si="7"/>
        <v>1000</v>
      </c>
      <c r="H43" s="8">
        <f t="shared" si="9"/>
        <v>998.999998346859</v>
      </c>
      <c r="I43" s="8">
        <f t="shared" si="10"/>
        <v>1.0000016531409983</v>
      </c>
      <c r="J43" s="8">
        <f>ROUND('Munka1 (2)'!I43,0)</f>
        <v>0</v>
      </c>
      <c r="K43" s="8" t="str">
        <f t="shared" si="11"/>
        <v>Valid</v>
      </c>
      <c r="L43" s="8" t="str">
        <f>'Idealitás2 (5)'!R7</f>
        <v>SVK-€02</v>
      </c>
      <c r="M43" s="8">
        <f t="shared" si="12"/>
        <v>1003.666665189372</v>
      </c>
    </row>
    <row r="44" spans="1:13" x14ac:dyDescent="0.3">
      <c r="A44" t="str">
        <f t="shared" si="7"/>
        <v>SMR-€20</v>
      </c>
      <c r="B44" s="8">
        <f t="shared" si="8"/>
        <v>215.77252014033621</v>
      </c>
      <c r="C44" s="8">
        <f t="shared" si="8"/>
        <v>186.31243839466913</v>
      </c>
      <c r="D44" s="8">
        <f t="shared" si="8"/>
        <v>192.10500032629406</v>
      </c>
      <c r="E44" s="8">
        <f t="shared" si="8"/>
        <v>183.03752249543544</v>
      </c>
      <c r="F44" s="8">
        <f t="shared" si="8"/>
        <v>217.77251709760847</v>
      </c>
      <c r="G44" s="8">
        <f t="shared" si="7"/>
        <v>1000</v>
      </c>
      <c r="H44" s="8">
        <f t="shared" si="9"/>
        <v>994.99999845434331</v>
      </c>
      <c r="I44" s="8">
        <f t="shared" si="10"/>
        <v>5.0000015456566871</v>
      </c>
      <c r="J44" s="8">
        <f>ROUND('Munka1 (2)'!I44,0)</f>
        <v>0</v>
      </c>
      <c r="K44" s="8" t="str">
        <f t="shared" si="11"/>
        <v>Valid</v>
      </c>
      <c r="L44" s="8" t="str">
        <f>'Idealitás2 (5)'!R8</f>
        <v>SVK-€20</v>
      </c>
      <c r="M44" s="8">
        <f t="shared" si="12"/>
        <v>1008.9999984540151</v>
      </c>
    </row>
    <row r="45" spans="1:13" x14ac:dyDescent="0.3">
      <c r="A45" t="str">
        <f t="shared" si="7"/>
        <v>SVK-€20</v>
      </c>
      <c r="B45" s="8">
        <f t="shared" si="8"/>
        <v>219.77252014036185</v>
      </c>
      <c r="C45" s="8">
        <f t="shared" si="8"/>
        <v>192.31243839465856</v>
      </c>
      <c r="D45" s="8">
        <f t="shared" si="8"/>
        <v>193.10500032622002</v>
      </c>
      <c r="E45" s="8">
        <f t="shared" si="8"/>
        <v>184.03752249518291</v>
      </c>
      <c r="F45" s="8">
        <f t="shared" si="8"/>
        <v>219.77251709759176</v>
      </c>
      <c r="G45" s="8">
        <f t="shared" si="7"/>
        <v>1000</v>
      </c>
      <c r="H45" s="8">
        <f t="shared" si="9"/>
        <v>1008.9999984540151</v>
      </c>
      <c r="I45" s="8">
        <f t="shared" si="10"/>
        <v>-8.999998454015099</v>
      </c>
      <c r="J45" s="8">
        <f>ROUND('Munka1 (2)'!I45,0)</f>
        <v>0</v>
      </c>
      <c r="K45" s="8" t="str">
        <f t="shared" si="11"/>
        <v>Valid</v>
      </c>
      <c r="L45" s="8" t="str">
        <f>'Idealitás2 (5)'!R9</f>
        <v>SMR-€01</v>
      </c>
      <c r="M45" s="8">
        <f t="shared" si="12"/>
        <v>987.66666518933471</v>
      </c>
    </row>
    <row r="46" spans="1:13" x14ac:dyDescent="0.3">
      <c r="A46" t="str">
        <f t="shared" si="7"/>
        <v>SMR-€02</v>
      </c>
      <c r="B46" s="8">
        <f t="shared" si="8"/>
        <v>214.77252014032976</v>
      </c>
      <c r="C46" s="8">
        <f t="shared" si="8"/>
        <v>193.31243839465677</v>
      </c>
      <c r="D46" s="8">
        <f t="shared" si="8"/>
        <v>189.10500046362532</v>
      </c>
      <c r="E46" s="8">
        <f t="shared" si="8"/>
        <v>187.03752254097623</v>
      </c>
      <c r="F46" s="8">
        <f t="shared" si="8"/>
        <v>212.7725170976517</v>
      </c>
      <c r="G46" s="8">
        <f t="shared" si="7"/>
        <v>1000</v>
      </c>
      <c r="H46" s="8">
        <f t="shared" si="9"/>
        <v>996.99999863723974</v>
      </c>
      <c r="I46" s="8">
        <f t="shared" si="10"/>
        <v>3.0000013627602584</v>
      </c>
      <c r="J46" s="8">
        <f>ROUND('Munka1 (2)'!I46,0)</f>
        <v>0</v>
      </c>
      <c r="K46" s="8" t="str">
        <f t="shared" si="11"/>
        <v>Valid</v>
      </c>
      <c r="L46" s="8" t="str">
        <f>'Idealitás2 (5)'!R10</f>
        <v>SVK-€01</v>
      </c>
      <c r="M46" s="8">
        <f t="shared" si="12"/>
        <v>1006.6666651895864</v>
      </c>
    </row>
    <row r="47" spans="1:13" x14ac:dyDescent="0.3">
      <c r="A47" t="str">
        <f t="shared" si="7"/>
        <v>SMR-€01</v>
      </c>
      <c r="B47" s="8">
        <f t="shared" si="8"/>
        <v>211.77252014030975</v>
      </c>
      <c r="C47" s="8">
        <f t="shared" si="8"/>
        <v>188.31243839466563</v>
      </c>
      <c r="D47" s="8">
        <f t="shared" si="8"/>
        <v>185.10500046333991</v>
      </c>
      <c r="E47" s="8">
        <f t="shared" si="8"/>
        <v>190.70418909335871</v>
      </c>
      <c r="F47" s="8">
        <f t="shared" si="8"/>
        <v>211.77251709766068</v>
      </c>
      <c r="G47" s="8">
        <f t="shared" si="7"/>
        <v>1000</v>
      </c>
      <c r="H47" s="8">
        <f t="shared" si="9"/>
        <v>987.66666518933471</v>
      </c>
      <c r="I47" s="8">
        <f t="shared" si="10"/>
        <v>12.333334810665292</v>
      </c>
      <c r="J47" s="8">
        <f>ROUND('Munka1 (2)'!I47,0)</f>
        <v>0</v>
      </c>
      <c r="K47" s="8" t="str">
        <f t="shared" si="11"/>
        <v>Valid</v>
      </c>
      <c r="L47" s="8" t="str">
        <f>'Idealitás2 (5)'!R11</f>
        <v>SMR-€02</v>
      </c>
      <c r="M47" s="8">
        <f t="shared" si="12"/>
        <v>996.99999863723974</v>
      </c>
    </row>
    <row r="48" spans="1:13" x14ac:dyDescent="0.3">
      <c r="A48" t="str">
        <f t="shared" si="7"/>
        <v>IRL-€20</v>
      </c>
      <c r="B48" s="8">
        <f t="shared" si="8"/>
        <v>218.77252014035562</v>
      </c>
      <c r="C48" s="8">
        <f t="shared" si="8"/>
        <v>194.31243839465503</v>
      </c>
      <c r="D48" s="8">
        <f t="shared" si="8"/>
        <v>188.10500046355511</v>
      </c>
      <c r="E48" s="8">
        <f t="shared" si="8"/>
        <v>185.03752249493323</v>
      </c>
      <c r="F48" s="8">
        <f t="shared" si="8"/>
        <v>214.77251709763428</v>
      </c>
      <c r="G48" s="8">
        <f t="shared" si="7"/>
        <v>1000</v>
      </c>
      <c r="H48" s="8">
        <f t="shared" si="9"/>
        <v>1000.9999985911332</v>
      </c>
      <c r="I48" s="8">
        <f t="shared" si="10"/>
        <v>-0.99999859113324874</v>
      </c>
      <c r="J48" s="8">
        <f>ROUND('Munka1 (2)'!I48,0)</f>
        <v>0</v>
      </c>
      <c r="K48" s="8" t="str">
        <f t="shared" si="11"/>
        <v>Valid</v>
      </c>
      <c r="L48" s="8" t="str">
        <f>'Idealitás2 (5)'!R12</f>
        <v>SMR-€20</v>
      </c>
      <c r="M48" s="8">
        <f t="shared" si="12"/>
        <v>994.99999845434331</v>
      </c>
    </row>
  </sheetData>
  <conditionalFormatting sqref="B14:F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F1BE-FD51-448A-87C4-F90A67D56329}">
  <sheetPr codeName="Munka28"/>
  <dimension ref="A1:S49"/>
  <sheetViews>
    <sheetView topLeftCell="A13" zoomScale="70" zoomScaleNormal="70" workbookViewId="0">
      <selection activeCell="I40" sqref="I40:J49"/>
    </sheetView>
  </sheetViews>
  <sheetFormatPr defaultRowHeight="14.4" x14ac:dyDescent="0.3"/>
  <cols>
    <col min="1" max="2" width="12.33203125" bestFit="1" customWidth="1"/>
    <col min="3" max="3" width="10.33203125" bestFit="1" customWidth="1"/>
    <col min="4" max="4" width="10" bestFit="1" customWidth="1"/>
    <col min="5" max="5" width="11" bestFit="1" customWidth="1"/>
    <col min="6" max="6" width="10.44140625" bestFit="1" customWidth="1"/>
    <col min="7" max="7" width="13.109375" bestFit="1" customWidth="1"/>
    <col min="8" max="8" width="10" bestFit="1" customWidth="1"/>
    <col min="9" max="9" width="13.88671875" bestFit="1" customWidth="1"/>
    <col min="10" max="10" width="24.44140625" bestFit="1" customWidth="1"/>
    <col min="11" max="11" width="17.109375" bestFit="1" customWidth="1"/>
    <col min="12" max="12" width="10.6640625" bestFit="1" customWidth="1"/>
    <col min="15" max="15" width="19.88671875" bestFit="1" customWidth="1"/>
    <col min="16" max="16" width="10.88671875" bestFit="1" customWidth="1"/>
    <col min="17" max="17" width="9.88671875" bestFit="1" customWidth="1"/>
    <col min="19" max="19" width="10.44140625" bestFit="1" customWidth="1"/>
  </cols>
  <sheetData>
    <row r="1" spans="1:19" x14ac:dyDescent="0.3">
      <c r="A1" t="s">
        <v>35</v>
      </c>
      <c r="B1" t="s">
        <v>34</v>
      </c>
      <c r="C1" t="s">
        <v>34</v>
      </c>
      <c r="D1" t="s">
        <v>103</v>
      </c>
      <c r="N1">
        <f>PEARSON(N4:N12,K4:K12)</f>
        <v>0.9937569528032707</v>
      </c>
    </row>
    <row r="2" spans="1:19" x14ac:dyDescent="0.3">
      <c r="A2" t="s">
        <v>79</v>
      </c>
      <c r="B2">
        <v>1</v>
      </c>
      <c r="C2">
        <v>1</v>
      </c>
      <c r="D2">
        <v>1</v>
      </c>
      <c r="E2">
        <v>0</v>
      </c>
      <c r="F2">
        <v>0</v>
      </c>
      <c r="I2" t="s">
        <v>113</v>
      </c>
      <c r="K2" s="22" t="s">
        <v>115</v>
      </c>
      <c r="M2">
        <f>CORREL(M4:M12,K4:K12)</f>
        <v>0.84628975665349138</v>
      </c>
      <c r="N2">
        <f>CORREL(N4:N12,K4:K12)</f>
        <v>0.9937569528032707</v>
      </c>
      <c r="O2" t="s">
        <v>129</v>
      </c>
    </row>
    <row r="3" spans="1:19" x14ac:dyDescent="0.3">
      <c r="A3" s="19" t="s">
        <v>117</v>
      </c>
      <c r="B3" t="s">
        <v>109</v>
      </c>
      <c r="C3" t="s">
        <v>110</v>
      </c>
      <c r="D3" t="s">
        <v>111</v>
      </c>
      <c r="E3" t="str">
        <f>L3</f>
        <v>Sebesség 2</v>
      </c>
      <c r="F3" t="s">
        <v>116</v>
      </c>
      <c r="G3" t="s">
        <v>64</v>
      </c>
      <c r="H3" t="s">
        <v>44</v>
      </c>
      <c r="I3" t="s">
        <v>45</v>
      </c>
      <c r="J3" t="s">
        <v>112</v>
      </c>
      <c r="K3" s="21" t="s">
        <v>45</v>
      </c>
      <c r="L3" t="s">
        <v>114</v>
      </c>
      <c r="M3" s="25" t="s">
        <v>123</v>
      </c>
      <c r="N3" s="21" t="s">
        <v>124</v>
      </c>
      <c r="O3" s="25" t="s">
        <v>125</v>
      </c>
      <c r="P3" s="21" t="s">
        <v>126</v>
      </c>
      <c r="Q3" s="25" t="s">
        <v>128</v>
      </c>
      <c r="S3" t="str">
        <f>Q3</f>
        <v>Sebesség 3</v>
      </c>
    </row>
    <row r="4" spans="1:19" x14ac:dyDescent="0.3">
      <c r="A4" s="6" t="s">
        <v>12</v>
      </c>
      <c r="B4" s="11">
        <f>'IRL1'!M1</f>
        <v>0</v>
      </c>
      <c r="C4" s="11">
        <f>'IRL1'!N1</f>
        <v>60.799987792968068</v>
      </c>
      <c r="D4">
        <v>1</v>
      </c>
      <c r="E4" s="9">
        <f t="shared" ref="E4:E12" si="0">L4</f>
        <v>0.89691223600586867</v>
      </c>
      <c r="F4" s="18">
        <f>VLOOKUP(A4,Munka2!$E$4:$H$12,4,0)</f>
        <v>0.82596709272352553</v>
      </c>
      <c r="G4">
        <v>1000</v>
      </c>
      <c r="H4">
        <f>VLOOKUP(A4,Munka2!$E$4:$F$12,2,0)</f>
        <v>857</v>
      </c>
      <c r="I4" s="8">
        <f>VLOOKUP(A4,Alapadatok!$A$4:$R$12,17,0)</f>
        <v>707.85379846406136</v>
      </c>
      <c r="J4" s="18">
        <f>I4/H4</f>
        <v>0.82596709272352553</v>
      </c>
      <c r="K4" s="24">
        <f t="shared" ref="K4:K12" si="1">I4+C4+B4</f>
        <v>768.65378625702942</v>
      </c>
      <c r="L4" s="9">
        <f>K4/H4</f>
        <v>0.89691223600586867</v>
      </c>
      <c r="M4" s="8">
        <f>'IRL1'!I2</f>
        <v>660.08435349114734</v>
      </c>
      <c r="N4" s="8">
        <f>I4+SQRT(B4*B4+C4*C4)</f>
        <v>768.65378625702942</v>
      </c>
      <c r="O4" s="8">
        <f>VLOOKUP(A4,Alapadatok!$A$4:$S$12,19,0)</f>
        <v>622.26119917603728</v>
      </c>
      <c r="P4" s="9">
        <f>N4/H4</f>
        <v>0.89691223600586867</v>
      </c>
      <c r="Q4" s="9">
        <f>M4/H4</f>
        <v>0.77022678353692808</v>
      </c>
      <c r="R4" t="str">
        <f>Munka2!E4</f>
        <v>IRL-€02</v>
      </c>
      <c r="S4" s="9">
        <f>VLOOKUP(R4,$A$4:$Q$12,17,0)</f>
        <v>0.80883916274109824</v>
      </c>
    </row>
    <row r="5" spans="1:19" x14ac:dyDescent="0.3">
      <c r="A5" s="6" t="s">
        <v>14</v>
      </c>
      <c r="B5" s="11">
        <f>'IRL02'!L1</f>
        <v>0.79998779296795419</v>
      </c>
      <c r="C5" s="11">
        <f>'IRL02'!O1</f>
        <v>76.799987792970001</v>
      </c>
      <c r="D5">
        <v>2</v>
      </c>
      <c r="E5" s="9">
        <f t="shared" si="0"/>
        <v>0.31919530897957271</v>
      </c>
      <c r="F5" s="18">
        <f>VLOOKUP(A5,Munka2!$E$4:$H$12,4,0)</f>
        <v>0.2850403901477338</v>
      </c>
      <c r="G5">
        <v>1000</v>
      </c>
      <c r="H5">
        <f>VLOOKUP(A5,Munka2!$E$4:$F$12,2,0)</f>
        <v>2272</v>
      </c>
      <c r="I5" s="8">
        <f>VLOOKUP(A5,Alapadatok!$A$4:$R$12,17,0)</f>
        <v>647.61176641565123</v>
      </c>
      <c r="J5" s="18">
        <f t="shared" ref="J5:J12" si="2">I5/H5</f>
        <v>0.2850403901477338</v>
      </c>
      <c r="K5" s="24">
        <f t="shared" si="1"/>
        <v>725.21174200158919</v>
      </c>
      <c r="L5" s="9">
        <f t="shared" ref="L5:L12" si="3">K5/H5</f>
        <v>0.31919530897957271</v>
      </c>
      <c r="M5" s="8">
        <f>'IRL02'!I2</f>
        <v>1837.6825777477752</v>
      </c>
      <c r="N5" s="8">
        <f t="shared" ref="N5:N12" si="4">I5+SQRT(B5*B5+C5*C5)</f>
        <v>724.41592063577946</v>
      </c>
      <c r="O5" s="8">
        <f>VLOOKUP(A5,Alapadatok!$A$4:$S$12,19,0)</f>
        <v>564.46877681586602</v>
      </c>
      <c r="P5" s="9">
        <f t="shared" ref="P5:P12" si="5">N5/H5</f>
        <v>0.3188450354911001</v>
      </c>
      <c r="Q5" s="9">
        <f t="shared" ref="Q5:Q12" si="6">M5/H5</f>
        <v>0.80883916274109824</v>
      </c>
      <c r="R5" t="str">
        <f>Munka2!E5</f>
        <v>IRL-€20</v>
      </c>
      <c r="S5" s="9">
        <f t="shared" ref="S5:S12" si="7">VLOOKUP(R5,$A$4:$Q$12,17,0)</f>
        <v>0.6104521946218826</v>
      </c>
    </row>
    <row r="6" spans="1:19" x14ac:dyDescent="0.3">
      <c r="A6" s="6" t="s">
        <v>19</v>
      </c>
      <c r="B6" s="11">
        <f>'IRL20'!L1</f>
        <v>0</v>
      </c>
      <c r="C6" s="11">
        <f>'IRL20'!O1</f>
        <v>12.799987792970001</v>
      </c>
      <c r="D6">
        <v>1</v>
      </c>
      <c r="E6" s="9">
        <f t="shared" si="0"/>
        <v>0.65587303853148016</v>
      </c>
      <c r="F6" s="18">
        <f>VLOOKUP(A6,Munka2!$E$4:$H$12,4,0)</f>
        <v>0.64578636572378112</v>
      </c>
      <c r="G6">
        <v>1000</v>
      </c>
      <c r="H6">
        <f>VLOOKUP(A6,Munka2!$E$4:$F$12,2,0)</f>
        <v>1269</v>
      </c>
      <c r="I6" s="8">
        <f>VLOOKUP(A6,Alapadatok!$A$4:$R$12,17,0)</f>
        <v>819.50289810347829</v>
      </c>
      <c r="J6" s="18">
        <f t="shared" si="2"/>
        <v>0.64578636572378112</v>
      </c>
      <c r="K6" s="24">
        <f t="shared" si="1"/>
        <v>832.30288589644829</v>
      </c>
      <c r="L6" s="9">
        <f t="shared" si="3"/>
        <v>0.65587303853148016</v>
      </c>
      <c r="M6" s="8">
        <f>'IRL20'!I2</f>
        <v>774.66383497516904</v>
      </c>
      <c r="N6" s="8">
        <f t="shared" si="4"/>
        <v>832.30288589644829</v>
      </c>
      <c r="O6" s="8">
        <f>VLOOKUP(A6,Alapadatok!$A$4:$S$12,19,0)</f>
        <v>720.50607214651563</v>
      </c>
      <c r="P6" s="9">
        <f t="shared" si="5"/>
        <v>0.65587303853148016</v>
      </c>
      <c r="Q6" s="9">
        <f t="shared" si="6"/>
        <v>0.6104521946218826</v>
      </c>
      <c r="R6" t="str">
        <f>Munka2!E6</f>
        <v>IRL-€01</v>
      </c>
      <c r="S6" s="9">
        <f t="shared" si="7"/>
        <v>0.77022678353692808</v>
      </c>
    </row>
    <row r="7" spans="1:19" x14ac:dyDescent="0.3">
      <c r="A7" s="6" t="s">
        <v>18</v>
      </c>
      <c r="B7" s="11">
        <f>'SMR1'!L1</f>
        <v>818.40002441406</v>
      </c>
      <c r="C7" s="11">
        <f>'SMR1'!O1</f>
        <v>294.40008544921795</v>
      </c>
      <c r="D7">
        <v>3</v>
      </c>
      <c r="E7" s="9">
        <f t="shared" si="0"/>
        <v>0.56922089163566325</v>
      </c>
      <c r="F7" s="18">
        <f>VLOOKUP(A7,Munka2!$E$4:$H$12,4,0)</f>
        <v>0.21906352541059149</v>
      </c>
      <c r="G7">
        <v>1000</v>
      </c>
      <c r="H7">
        <f>VLOOKUP(A7,Munka2!$E$4:$F$12,2,0)</f>
        <v>3178</v>
      </c>
      <c r="I7" s="8">
        <f>VLOOKUP(A7,Alapadatok!$A$4:$R$12,17,0)</f>
        <v>696.18388375485972</v>
      </c>
      <c r="J7" s="18">
        <f t="shared" si="2"/>
        <v>0.21906352541059149</v>
      </c>
      <c r="K7" s="24">
        <f t="shared" si="1"/>
        <v>1808.9839936181377</v>
      </c>
      <c r="L7" s="9">
        <f t="shared" si="3"/>
        <v>0.56922089163566325</v>
      </c>
      <c r="M7" s="8">
        <f>'SMR1'!I2</f>
        <v>2899.5887341873749</v>
      </c>
      <c r="N7" s="8">
        <f t="shared" si="4"/>
        <v>1565.9252305203454</v>
      </c>
      <c r="O7" s="8">
        <f>VLOOKUP(A7,Alapadatok!$A$4:$S$12,19,0)</f>
        <v>622.89646009589751</v>
      </c>
      <c r="P7" s="9">
        <f t="shared" si="5"/>
        <v>0.49273921665209108</v>
      </c>
      <c r="Q7" s="9">
        <f t="shared" si="6"/>
        <v>0.91239418948627282</v>
      </c>
      <c r="R7" t="str">
        <f>Munka2!E7</f>
        <v>SVK-€02</v>
      </c>
      <c r="S7" s="9">
        <f t="shared" si="7"/>
        <v>0.31153940205811087</v>
      </c>
    </row>
    <row r="8" spans="1:19" x14ac:dyDescent="0.3">
      <c r="A8" s="6" t="s">
        <v>17</v>
      </c>
      <c r="B8" s="11">
        <f>'SMR02'!M1</f>
        <v>1.1368683772161603E-13</v>
      </c>
      <c r="C8" s="11">
        <f>'SMR02'!N1</f>
        <v>57.599975585937955</v>
      </c>
      <c r="D8">
        <v>1</v>
      </c>
      <c r="E8" s="9">
        <f t="shared" si="0"/>
        <v>1.2803668703590823</v>
      </c>
      <c r="F8" s="18">
        <f>VLOOKUP(A8,Munka2!$E$4:$H$12,4,0)</f>
        <v>1.1746788417610308</v>
      </c>
      <c r="G8">
        <v>1000</v>
      </c>
      <c r="H8">
        <f>VLOOKUP(A8,Munka2!$E$4:$F$12,2,0)</f>
        <v>545</v>
      </c>
      <c r="I8" s="8">
        <f>VLOOKUP(A8,Alapadatok!$A$4:$R$12,17,0)</f>
        <v>640.19996875976176</v>
      </c>
      <c r="J8" s="18">
        <f t="shared" si="2"/>
        <v>1.1746788417610308</v>
      </c>
      <c r="K8" s="24">
        <f t="shared" si="1"/>
        <v>697.79994434569983</v>
      </c>
      <c r="L8" s="9">
        <f t="shared" si="3"/>
        <v>1.2803668703590823</v>
      </c>
      <c r="M8" s="8">
        <f>'SMR02'!I2</f>
        <v>606.97188544205846</v>
      </c>
      <c r="N8" s="8">
        <f t="shared" si="4"/>
        <v>697.79994434569971</v>
      </c>
      <c r="O8" s="8">
        <f>VLOOKUP(A8,Alapadatok!$A$4:$S$12,19,0)</f>
        <v>567.18251030863075</v>
      </c>
      <c r="P8" s="9">
        <f t="shared" si="5"/>
        <v>1.280366870359082</v>
      </c>
      <c r="Q8" s="9">
        <f t="shared" si="6"/>
        <v>1.1137098815450615</v>
      </c>
      <c r="R8" t="str">
        <f>Munka2!E8</f>
        <v>SVK-€20</v>
      </c>
      <c r="S8" s="9">
        <f t="shared" si="7"/>
        <v>0.57186618744739603</v>
      </c>
    </row>
    <row r="9" spans="1:19" x14ac:dyDescent="0.3">
      <c r="A9" s="6" t="s">
        <v>15</v>
      </c>
      <c r="B9" s="11">
        <f>'SMR20'!L1</f>
        <v>8.7998046875</v>
      </c>
      <c r="C9" s="11">
        <f>'SMR20'!O1</f>
        <v>0.79998779296897737</v>
      </c>
      <c r="D9">
        <v>2</v>
      </c>
      <c r="E9" s="9">
        <f t="shared" si="0"/>
        <v>0.53669207768932758</v>
      </c>
      <c r="F9" s="18">
        <f>VLOOKUP(A9,Munka2!$E$4:$H$12,4,0)</f>
        <v>0.52791713026659548</v>
      </c>
      <c r="G9">
        <v>1000</v>
      </c>
      <c r="H9">
        <f>VLOOKUP(A9,Munka2!$E$4:$F$12,2,0)</f>
        <v>1094</v>
      </c>
      <c r="I9" s="8">
        <f>VLOOKUP(A9,Alapadatok!$A$4:$R$12,17,0)</f>
        <v>577.54134051165545</v>
      </c>
      <c r="J9" s="18">
        <f t="shared" si="2"/>
        <v>0.52791713026659548</v>
      </c>
      <c r="K9" s="24">
        <f t="shared" si="1"/>
        <v>587.14113299212443</v>
      </c>
      <c r="L9" s="9">
        <f t="shared" si="3"/>
        <v>0.53669207768932758</v>
      </c>
      <c r="M9" s="8">
        <f>'SMR02'!I2</f>
        <v>606.97188544205846</v>
      </c>
      <c r="N9" s="8">
        <f t="shared" si="4"/>
        <v>586.37743370984242</v>
      </c>
      <c r="O9" s="8">
        <f>VLOOKUP(A9,Alapadatok!$A$4:$S$12,19,0)</f>
        <v>477.88073826008093</v>
      </c>
      <c r="P9" s="9">
        <f t="shared" si="5"/>
        <v>0.53599399790662017</v>
      </c>
      <c r="Q9" s="9">
        <f t="shared" si="6"/>
        <v>0.55481890808232037</v>
      </c>
      <c r="R9" t="str">
        <f>Munka2!E9</f>
        <v>SMR-€01</v>
      </c>
      <c r="S9" s="9">
        <f t="shared" si="7"/>
        <v>0.91239418948627282</v>
      </c>
    </row>
    <row r="10" spans="1:19" x14ac:dyDescent="0.3">
      <c r="A10" s="6" t="s">
        <v>11</v>
      </c>
      <c r="B10" s="11">
        <f>'SVK1'!M1</f>
        <v>11.200012207032046</v>
      </c>
      <c r="C10" s="11">
        <f>'SVK1'!N1</f>
        <v>1.6000366210920447</v>
      </c>
      <c r="D10">
        <v>1</v>
      </c>
      <c r="E10" s="9">
        <f t="shared" si="0"/>
        <v>0.80857901032025126</v>
      </c>
      <c r="F10" s="18">
        <f>VLOOKUP(A10,Munka2!$E$4:$H$12,4,0)</f>
        <v>0.79039712278030227</v>
      </c>
      <c r="G10">
        <v>1000</v>
      </c>
      <c r="H10">
        <f>VLOOKUP(A10,Munka2!$E$4:$F$12,2,0)</f>
        <v>704</v>
      </c>
      <c r="I10" s="8">
        <f>VLOOKUP(A10,Alapadatok!$A$4:$R$12,17,0)</f>
        <v>556.43957443733279</v>
      </c>
      <c r="J10" s="18">
        <f t="shared" si="2"/>
        <v>0.79039712278030227</v>
      </c>
      <c r="K10" s="24">
        <f t="shared" si="1"/>
        <v>569.23962326545688</v>
      </c>
      <c r="L10" s="9">
        <f t="shared" si="3"/>
        <v>0.80857901032025126</v>
      </c>
      <c r="M10" s="8">
        <f>'SVK1'!I2</f>
        <v>550.78990454000768</v>
      </c>
      <c r="N10" s="8">
        <f t="shared" si="4"/>
        <v>567.75330019971989</v>
      </c>
      <c r="O10" s="8">
        <f>VLOOKUP(A10,Alapadatok!$A$4:$S$12,19,0)</f>
        <v>451.98340677507178</v>
      </c>
      <c r="P10" s="9">
        <f t="shared" si="5"/>
        <v>0.80646775596551123</v>
      </c>
      <c r="Q10" s="9">
        <f t="shared" si="6"/>
        <v>0.78237202349432911</v>
      </c>
      <c r="R10" t="str">
        <f>Munka2!E10</f>
        <v>SVK-€01</v>
      </c>
      <c r="S10" s="9">
        <f t="shared" si="7"/>
        <v>0.78237202349432911</v>
      </c>
    </row>
    <row r="11" spans="1:19" x14ac:dyDescent="0.3">
      <c r="A11" s="6" t="s">
        <v>13</v>
      </c>
      <c r="B11" s="11">
        <f>'SVK2'!$M$1</f>
        <v>0</v>
      </c>
      <c r="C11" s="11">
        <f>'SVK2'!$N$1</f>
        <v>6.3999633789059089</v>
      </c>
      <c r="D11">
        <v>1</v>
      </c>
      <c r="E11" s="9">
        <f t="shared" si="0"/>
        <v>0.31714240863456783</v>
      </c>
      <c r="F11" s="18">
        <f>VLOOKUP(A11,Munka2!$E$4:$H$12,4,0)</f>
        <v>0.31536661413431644</v>
      </c>
      <c r="G11">
        <v>1000</v>
      </c>
      <c r="H11">
        <f>VLOOKUP(A11,Munka2!$E$4:$F$12,2,0)</f>
        <v>3604</v>
      </c>
      <c r="I11" s="8">
        <f>VLOOKUP(A11,Alapadatok!$A$4:$R$12,17,0)</f>
        <v>1136.5812773400764</v>
      </c>
      <c r="J11" s="18">
        <f t="shared" si="2"/>
        <v>0.31536661413431644</v>
      </c>
      <c r="K11" s="24">
        <f t="shared" si="1"/>
        <v>1142.9812407189825</v>
      </c>
      <c r="L11" s="9">
        <f t="shared" si="3"/>
        <v>0.31714240863456783</v>
      </c>
      <c r="M11" s="8">
        <f>'SVK2'!I2</f>
        <v>1122.7880050174315</v>
      </c>
      <c r="N11" s="8">
        <f t="shared" si="4"/>
        <v>1142.9812407189825</v>
      </c>
      <c r="O11" s="8">
        <f>VLOOKUP(A11,Alapadatok!$A$4:$S$12,19,0)</f>
        <v>1044.521421513221</v>
      </c>
      <c r="P11" s="9">
        <f t="shared" si="5"/>
        <v>0.31714240863456783</v>
      </c>
      <c r="Q11" s="9">
        <f t="shared" si="6"/>
        <v>0.31153940205811087</v>
      </c>
      <c r="R11" t="str">
        <f>Munka2!E11</f>
        <v>SMR-€02</v>
      </c>
      <c r="S11" s="9">
        <f t="shared" si="7"/>
        <v>1.1137098815450615</v>
      </c>
    </row>
    <row r="12" spans="1:19" x14ac:dyDescent="0.3">
      <c r="A12" s="6" t="s">
        <v>16</v>
      </c>
      <c r="B12" s="11">
        <f>'SVK20'!$M$1</f>
        <v>0</v>
      </c>
      <c r="C12" s="11">
        <f>'SVK20'!$N$1</f>
        <v>20.799987792970001</v>
      </c>
      <c r="D12">
        <v>2</v>
      </c>
      <c r="E12" s="9">
        <f t="shared" si="0"/>
        <v>0.60197172555343403</v>
      </c>
      <c r="F12" s="18">
        <f>VLOOKUP(A12,Munka2!$E$4:$H$12,4,0)</f>
        <v>0.58582266670796035</v>
      </c>
      <c r="G12">
        <v>1000</v>
      </c>
      <c r="H12">
        <f>VLOOKUP(A12,Munka2!$E$4:$F$12,2,0)</f>
        <v>1288</v>
      </c>
      <c r="I12" s="8">
        <f>VLOOKUP(A12,Alapadatok!$A$4:$R$12,17,0)</f>
        <v>754.53959471985297</v>
      </c>
      <c r="J12" s="18">
        <f t="shared" si="2"/>
        <v>0.58582266670796035</v>
      </c>
      <c r="K12" s="24">
        <f t="shared" si="1"/>
        <v>775.33958251282297</v>
      </c>
      <c r="L12" s="9">
        <f t="shared" si="3"/>
        <v>0.60197172555343403</v>
      </c>
      <c r="M12" s="8">
        <f>'SVK20'!I2</f>
        <v>736.56364943224605</v>
      </c>
      <c r="N12" s="8">
        <f t="shared" si="4"/>
        <v>775.33958251282297</v>
      </c>
      <c r="O12" s="8">
        <f>VLOOKUP(A12,Alapadatok!$A$4:$S$12,19,0)</f>
        <v>675.00666663374523</v>
      </c>
      <c r="P12" s="9">
        <f t="shared" si="5"/>
        <v>0.60197172555343403</v>
      </c>
      <c r="Q12" s="9">
        <f t="shared" si="6"/>
        <v>0.57186618744739603</v>
      </c>
      <c r="R12" t="str">
        <f>Munka2!E12</f>
        <v>SMR-€20</v>
      </c>
      <c r="S12" s="9">
        <f t="shared" si="7"/>
        <v>0.55481890808232037</v>
      </c>
    </row>
    <row r="13" spans="1:19" x14ac:dyDescent="0.3">
      <c r="F13" s="9">
        <f>SUM(F4:F12)</f>
        <v>5.3700397496558372</v>
      </c>
      <c r="H13">
        <f>SUM(H4:H12)</f>
        <v>14811</v>
      </c>
      <c r="I13" s="8">
        <f>SUM(I4:I12)</f>
        <v>6536.4541025067301</v>
      </c>
    </row>
    <row r="14" spans="1:19" x14ac:dyDescent="0.3">
      <c r="N14" s="8">
        <f>PEARSON(N17:N25,K17:K25)</f>
        <v>1</v>
      </c>
    </row>
    <row r="15" spans="1:19" x14ac:dyDescent="0.3">
      <c r="A15" s="6" t="s">
        <v>119</v>
      </c>
      <c r="B15" t="str">
        <f>B3</f>
        <v>X hiba</v>
      </c>
      <c r="C15" t="str">
        <f t="shared" ref="C15:D15" si="8">C3</f>
        <v>Y hiba</v>
      </c>
      <c r="D15" t="str">
        <f t="shared" si="8"/>
        <v>Kisérlet</v>
      </c>
      <c r="E15" t="str">
        <f>F3</f>
        <v>Sebesség 1</v>
      </c>
    </row>
    <row r="16" spans="1:19" x14ac:dyDescent="0.3">
      <c r="A16" t="str">
        <f>A4</f>
        <v>IRL-€01</v>
      </c>
      <c r="B16">
        <f>RANK(B4,B$4:B$12,B$2)</f>
        <v>1</v>
      </c>
      <c r="C16">
        <f t="shared" ref="C16:D16" si="9">RANK(C4,C$4:C$12,C$2)</f>
        <v>7</v>
      </c>
      <c r="D16">
        <f t="shared" si="9"/>
        <v>1</v>
      </c>
      <c r="E16">
        <f t="shared" ref="E16:E24" si="10">RANK(F4,F$4:F$12,F$2)</f>
        <v>2</v>
      </c>
      <c r="K16">
        <f>RANK(K4,K$4:K$12,0)</f>
        <v>5</v>
      </c>
      <c r="L16">
        <f t="shared" ref="L16:O24" si="11">RANK(L4,L$4:L$12,0)</f>
        <v>2</v>
      </c>
      <c r="M16">
        <f t="shared" si="11"/>
        <v>6</v>
      </c>
      <c r="N16">
        <f t="shared" si="11"/>
        <v>5</v>
      </c>
      <c r="O16">
        <f t="shared" si="11"/>
        <v>5</v>
      </c>
    </row>
    <row r="17" spans="1:15" x14ac:dyDescent="0.3">
      <c r="A17" t="str">
        <f t="shared" ref="A17:A24" si="12">A5</f>
        <v>IRL-€02</v>
      </c>
      <c r="B17">
        <f t="shared" ref="B17:D24" si="13">RANK(B5,B$4:B$12,B$2)</f>
        <v>6</v>
      </c>
      <c r="C17">
        <f t="shared" si="13"/>
        <v>8</v>
      </c>
      <c r="D17">
        <f t="shared" si="13"/>
        <v>6</v>
      </c>
      <c r="E17">
        <f t="shared" si="10"/>
        <v>8</v>
      </c>
      <c r="K17">
        <f t="shared" ref="K17:L24" si="14">RANK(K5,K$4:K$12,0)</f>
        <v>6</v>
      </c>
      <c r="L17">
        <f t="shared" si="14"/>
        <v>8</v>
      </c>
      <c r="M17">
        <f t="shared" si="11"/>
        <v>2</v>
      </c>
      <c r="N17">
        <f t="shared" si="11"/>
        <v>6</v>
      </c>
      <c r="O17">
        <f t="shared" si="11"/>
        <v>7</v>
      </c>
    </row>
    <row r="18" spans="1:15" x14ac:dyDescent="0.3">
      <c r="A18" t="str">
        <f t="shared" si="12"/>
        <v>IRL-€20</v>
      </c>
      <c r="B18">
        <f t="shared" si="13"/>
        <v>1</v>
      </c>
      <c r="C18">
        <f t="shared" si="13"/>
        <v>4</v>
      </c>
      <c r="D18">
        <f t="shared" si="13"/>
        <v>1</v>
      </c>
      <c r="E18">
        <f t="shared" si="10"/>
        <v>4</v>
      </c>
      <c r="K18">
        <f t="shared" si="14"/>
        <v>3</v>
      </c>
      <c r="L18">
        <f t="shared" si="14"/>
        <v>4</v>
      </c>
      <c r="M18">
        <f t="shared" si="11"/>
        <v>4</v>
      </c>
      <c r="N18">
        <f t="shared" si="11"/>
        <v>3</v>
      </c>
      <c r="O18">
        <f t="shared" si="11"/>
        <v>2</v>
      </c>
    </row>
    <row r="19" spans="1:15" x14ac:dyDescent="0.3">
      <c r="A19" t="str">
        <f t="shared" si="12"/>
        <v>SMR-€01</v>
      </c>
      <c r="B19">
        <f t="shared" si="13"/>
        <v>9</v>
      </c>
      <c r="C19">
        <f t="shared" si="13"/>
        <v>9</v>
      </c>
      <c r="D19">
        <f t="shared" si="13"/>
        <v>9</v>
      </c>
      <c r="E19">
        <f t="shared" si="10"/>
        <v>9</v>
      </c>
      <c r="K19">
        <f t="shared" si="14"/>
        <v>1</v>
      </c>
      <c r="L19">
        <f t="shared" si="14"/>
        <v>6</v>
      </c>
      <c r="M19">
        <f t="shared" si="11"/>
        <v>1</v>
      </c>
      <c r="N19">
        <f t="shared" si="11"/>
        <v>1</v>
      </c>
      <c r="O19">
        <f t="shared" si="11"/>
        <v>4</v>
      </c>
    </row>
    <row r="20" spans="1:15" x14ac:dyDescent="0.3">
      <c r="A20" t="str">
        <f t="shared" si="12"/>
        <v>SMR-€02</v>
      </c>
      <c r="B20">
        <f t="shared" si="13"/>
        <v>5</v>
      </c>
      <c r="C20">
        <f t="shared" si="13"/>
        <v>6</v>
      </c>
      <c r="D20">
        <f t="shared" si="13"/>
        <v>1</v>
      </c>
      <c r="E20">
        <f t="shared" si="10"/>
        <v>1</v>
      </c>
      <c r="K20">
        <f t="shared" si="14"/>
        <v>7</v>
      </c>
      <c r="L20">
        <f t="shared" si="14"/>
        <v>1</v>
      </c>
      <c r="M20">
        <f t="shared" si="11"/>
        <v>7</v>
      </c>
      <c r="N20">
        <f t="shared" si="11"/>
        <v>7</v>
      </c>
      <c r="O20">
        <f t="shared" si="11"/>
        <v>6</v>
      </c>
    </row>
    <row r="21" spans="1:15" x14ac:dyDescent="0.3">
      <c r="A21" t="str">
        <f t="shared" si="12"/>
        <v>SMR-€20</v>
      </c>
      <c r="B21">
        <f t="shared" si="13"/>
        <v>7</v>
      </c>
      <c r="C21">
        <f t="shared" si="13"/>
        <v>1</v>
      </c>
      <c r="D21">
        <f t="shared" si="13"/>
        <v>6</v>
      </c>
      <c r="E21">
        <f t="shared" si="10"/>
        <v>6</v>
      </c>
      <c r="K21">
        <f t="shared" si="14"/>
        <v>8</v>
      </c>
      <c r="L21">
        <f t="shared" si="14"/>
        <v>7</v>
      </c>
      <c r="M21">
        <f t="shared" si="11"/>
        <v>7</v>
      </c>
      <c r="N21">
        <f t="shared" si="11"/>
        <v>8</v>
      </c>
      <c r="O21">
        <f t="shared" si="11"/>
        <v>8</v>
      </c>
    </row>
    <row r="22" spans="1:15" x14ac:dyDescent="0.3">
      <c r="A22" t="str">
        <f t="shared" si="12"/>
        <v>SVK-€01</v>
      </c>
      <c r="B22">
        <f t="shared" si="13"/>
        <v>8</v>
      </c>
      <c r="C22">
        <f t="shared" si="13"/>
        <v>2</v>
      </c>
      <c r="D22">
        <f t="shared" si="13"/>
        <v>1</v>
      </c>
      <c r="E22">
        <f t="shared" si="10"/>
        <v>3</v>
      </c>
      <c r="K22">
        <f t="shared" si="14"/>
        <v>9</v>
      </c>
      <c r="L22">
        <f t="shared" si="14"/>
        <v>3</v>
      </c>
      <c r="M22">
        <f t="shared" si="11"/>
        <v>9</v>
      </c>
      <c r="N22">
        <f t="shared" si="11"/>
        <v>9</v>
      </c>
      <c r="O22">
        <f t="shared" si="11"/>
        <v>9</v>
      </c>
    </row>
    <row r="23" spans="1:15" x14ac:dyDescent="0.3">
      <c r="A23" t="str">
        <f t="shared" si="12"/>
        <v>SVK-€02</v>
      </c>
      <c r="B23">
        <f t="shared" si="13"/>
        <v>1</v>
      </c>
      <c r="C23">
        <f t="shared" si="13"/>
        <v>3</v>
      </c>
      <c r="D23">
        <f t="shared" si="13"/>
        <v>1</v>
      </c>
      <c r="E23">
        <f t="shared" si="10"/>
        <v>7</v>
      </c>
      <c r="K23">
        <f t="shared" si="14"/>
        <v>2</v>
      </c>
      <c r="L23">
        <f t="shared" si="14"/>
        <v>9</v>
      </c>
      <c r="M23">
        <f t="shared" si="11"/>
        <v>3</v>
      </c>
      <c r="N23">
        <f t="shared" si="11"/>
        <v>2</v>
      </c>
      <c r="O23">
        <f t="shared" si="11"/>
        <v>1</v>
      </c>
    </row>
    <row r="24" spans="1:15" x14ac:dyDescent="0.3">
      <c r="A24" t="str">
        <f t="shared" si="12"/>
        <v>SVK-€20</v>
      </c>
      <c r="B24">
        <f t="shared" si="13"/>
        <v>1</v>
      </c>
      <c r="C24">
        <f t="shared" si="13"/>
        <v>5</v>
      </c>
      <c r="D24">
        <f t="shared" si="13"/>
        <v>6</v>
      </c>
      <c r="E24">
        <f t="shared" si="10"/>
        <v>5</v>
      </c>
      <c r="K24">
        <f t="shared" si="14"/>
        <v>4</v>
      </c>
      <c r="L24">
        <f t="shared" si="14"/>
        <v>5</v>
      </c>
      <c r="M24">
        <f t="shared" si="11"/>
        <v>5</v>
      </c>
      <c r="N24">
        <f t="shared" si="11"/>
        <v>4</v>
      </c>
      <c r="O24">
        <f t="shared" si="11"/>
        <v>3</v>
      </c>
    </row>
    <row r="27" spans="1:15" x14ac:dyDescent="0.3">
      <c r="A27" t="str">
        <f>A15</f>
        <v>Element</v>
      </c>
      <c r="B27" t="str">
        <f t="shared" ref="B27:D27" si="15">B15</f>
        <v>X hiba</v>
      </c>
      <c r="C27" t="str">
        <f t="shared" si="15"/>
        <v>Y hiba</v>
      </c>
      <c r="D27" t="str">
        <f t="shared" si="15"/>
        <v>Kisérlet</v>
      </c>
      <c r="E27" t="str">
        <f>F3</f>
        <v>Sebesség 1</v>
      </c>
      <c r="G27" t="str">
        <f>B27</f>
        <v>X hiba</v>
      </c>
      <c r="H27" t="str">
        <f t="shared" ref="H27:I27" si="16">C27</f>
        <v>Y hiba</v>
      </c>
      <c r="I27" t="str">
        <f t="shared" si="16"/>
        <v>Kisérlet</v>
      </c>
      <c r="J27" t="str">
        <f>E27</f>
        <v>Sebesség 1</v>
      </c>
    </row>
    <row r="28" spans="1:15" x14ac:dyDescent="0.3">
      <c r="A28">
        <v>1</v>
      </c>
      <c r="B28" s="12">
        <v>239.29190256595032</v>
      </c>
      <c r="C28" s="12">
        <v>279.97330132012081</v>
      </c>
      <c r="D28" s="12">
        <v>224.88344893034264</v>
      </c>
      <c r="E28" s="12">
        <v>271.85134708757198</v>
      </c>
      <c r="F28" s="8"/>
      <c r="G28" s="8">
        <f>B28-B29</f>
        <v>1.0000000000000853</v>
      </c>
      <c r="H28" s="8">
        <f>C28-C29</f>
        <v>3.3750000097980433</v>
      </c>
      <c r="I28" s="8">
        <f>D28-D29</f>
        <v>1.0000000000000568</v>
      </c>
      <c r="J28" s="8">
        <f>E28-E29</f>
        <v>0.99999999999994316</v>
      </c>
    </row>
    <row r="29" spans="1:15" x14ac:dyDescent="0.3">
      <c r="A29">
        <v>2</v>
      </c>
      <c r="B29" s="12">
        <v>238.29190256595024</v>
      </c>
      <c r="C29" s="12">
        <v>276.59830131032277</v>
      </c>
      <c r="D29" s="12">
        <v>223.88344893034258</v>
      </c>
      <c r="E29" s="12">
        <v>270.85134708757204</v>
      </c>
      <c r="F29" s="8"/>
      <c r="G29" s="8">
        <f t="shared" ref="G29:I35" si="17">B29-B30</f>
        <v>1.0000000000001137</v>
      </c>
      <c r="H29" s="8">
        <f t="shared" si="17"/>
        <v>0.99999999999994316</v>
      </c>
      <c r="I29" s="8">
        <f t="shared" si="17"/>
        <v>0.99999999999997158</v>
      </c>
      <c r="J29" s="8">
        <f t="shared" ref="J29:J35" si="18">E29-E30</f>
        <v>1.0000000000000568</v>
      </c>
    </row>
    <row r="30" spans="1:15" x14ac:dyDescent="0.3">
      <c r="A30">
        <v>3</v>
      </c>
      <c r="B30" s="12">
        <v>237.29190256595012</v>
      </c>
      <c r="C30" s="12">
        <v>275.59830131032282</v>
      </c>
      <c r="D30" s="12">
        <v>222.88344893034261</v>
      </c>
      <c r="E30" s="12">
        <v>269.85134708757198</v>
      </c>
      <c r="F30" s="8"/>
      <c r="G30" s="8">
        <f t="shared" si="17"/>
        <v>1</v>
      </c>
      <c r="H30" s="8">
        <f t="shared" si="17"/>
        <v>0.99999999999994316</v>
      </c>
      <c r="I30" s="8">
        <f t="shared" si="17"/>
        <v>1</v>
      </c>
      <c r="J30" s="8">
        <f t="shared" si="18"/>
        <v>0.99999999999994316</v>
      </c>
    </row>
    <row r="31" spans="1:15" x14ac:dyDescent="0.3">
      <c r="A31">
        <v>4</v>
      </c>
      <c r="B31" s="12">
        <v>236.29190256595012</v>
      </c>
      <c r="C31" s="12">
        <v>274.59830131032288</v>
      </c>
      <c r="D31" s="12">
        <v>221.88344893034261</v>
      </c>
      <c r="E31" s="12">
        <v>268.85134708757204</v>
      </c>
      <c r="F31" s="8"/>
      <c r="G31" s="8">
        <f t="shared" si="17"/>
        <v>1</v>
      </c>
      <c r="H31" s="8">
        <f t="shared" si="17"/>
        <v>1.0000000000000568</v>
      </c>
      <c r="I31" s="8">
        <f t="shared" si="17"/>
        <v>0.99999999999997158</v>
      </c>
      <c r="J31" s="8">
        <f t="shared" si="18"/>
        <v>1.0000000000000568</v>
      </c>
    </row>
    <row r="32" spans="1:15" x14ac:dyDescent="0.3">
      <c r="A32">
        <v>5</v>
      </c>
      <c r="B32" s="12">
        <v>235.29190256595012</v>
      </c>
      <c r="C32" s="12">
        <v>273.59830131032282</v>
      </c>
      <c r="D32" s="12">
        <v>220.88344893034264</v>
      </c>
      <c r="E32" s="12">
        <v>267.85134708757198</v>
      </c>
      <c r="F32" s="8"/>
      <c r="G32" s="8">
        <f t="shared" si="17"/>
        <v>0.99999999999994316</v>
      </c>
      <c r="H32" s="8">
        <f t="shared" si="17"/>
        <v>1</v>
      </c>
      <c r="I32" s="8">
        <f t="shared" si="17"/>
        <v>1</v>
      </c>
      <c r="J32" s="8">
        <f t="shared" si="18"/>
        <v>0.99999999999994316</v>
      </c>
    </row>
    <row r="33" spans="1:10" x14ac:dyDescent="0.3">
      <c r="A33">
        <v>6</v>
      </c>
      <c r="B33" s="12">
        <v>234.29190256595018</v>
      </c>
      <c r="C33" s="12">
        <v>272.59830131032282</v>
      </c>
      <c r="D33" s="12">
        <v>219.88344893034264</v>
      </c>
      <c r="E33" s="12">
        <v>266.85134708757204</v>
      </c>
      <c r="F33" s="8"/>
      <c r="G33" s="8">
        <f t="shared" si="17"/>
        <v>1</v>
      </c>
      <c r="H33" s="8">
        <f t="shared" si="17"/>
        <v>0.99999999999994316</v>
      </c>
      <c r="I33" s="8">
        <f t="shared" si="17"/>
        <v>1</v>
      </c>
      <c r="J33" s="8">
        <f t="shared" si="18"/>
        <v>1</v>
      </c>
    </row>
    <row r="34" spans="1:10" x14ac:dyDescent="0.3">
      <c r="A34">
        <v>7</v>
      </c>
      <c r="B34" s="12">
        <v>233.29190256595018</v>
      </c>
      <c r="C34" s="12">
        <v>271.59830131032288</v>
      </c>
      <c r="D34" s="12">
        <v>218.88344893034264</v>
      </c>
      <c r="E34" s="12">
        <v>265.85134708757204</v>
      </c>
      <c r="F34" s="8"/>
      <c r="G34" s="8">
        <f t="shared" si="17"/>
        <v>1</v>
      </c>
      <c r="H34" s="8">
        <f t="shared" si="17"/>
        <v>1.0000000000000568</v>
      </c>
      <c r="I34" s="8">
        <f t="shared" si="17"/>
        <v>1.0000000000000284</v>
      </c>
      <c r="J34" s="8">
        <f t="shared" si="18"/>
        <v>1.0000000000000568</v>
      </c>
    </row>
    <row r="35" spans="1:10" x14ac:dyDescent="0.3">
      <c r="A35">
        <v>8</v>
      </c>
      <c r="B35" s="12">
        <v>232.29190256595018</v>
      </c>
      <c r="C35" s="12">
        <v>270.59830131032282</v>
      </c>
      <c r="D35" s="12">
        <v>217.88344893034261</v>
      </c>
      <c r="E35" s="12">
        <v>264.85134708757198</v>
      </c>
      <c r="F35" s="8"/>
      <c r="G35" s="8">
        <f t="shared" si="17"/>
        <v>1</v>
      </c>
      <c r="H35" s="8">
        <f t="shared" si="17"/>
        <v>0.99999999999994316</v>
      </c>
      <c r="I35" s="8">
        <f t="shared" si="17"/>
        <v>0.99999999999994316</v>
      </c>
      <c r="J35" s="8">
        <f t="shared" si="18"/>
        <v>0.99999999999994316</v>
      </c>
    </row>
    <row r="36" spans="1:10" x14ac:dyDescent="0.3">
      <c r="A36">
        <v>9</v>
      </c>
      <c r="B36" s="12">
        <v>231.29190256595018</v>
      </c>
      <c r="C36" s="12">
        <v>269.59830131032288</v>
      </c>
      <c r="D36" s="12">
        <v>216.88344893034267</v>
      </c>
      <c r="E36" s="12">
        <v>263.85134708757204</v>
      </c>
      <c r="F36" s="8"/>
      <c r="G36" s="8"/>
      <c r="H36" s="8"/>
      <c r="I36" s="8"/>
    </row>
    <row r="37" spans="1:10" x14ac:dyDescent="0.3">
      <c r="A37" t="s">
        <v>120</v>
      </c>
      <c r="B37" s="8">
        <v>2</v>
      </c>
      <c r="C37" s="8">
        <v>3</v>
      </c>
      <c r="D37" s="8">
        <v>4</v>
      </c>
      <c r="E37" s="8">
        <v>5</v>
      </c>
      <c r="F37" s="8"/>
      <c r="G37" s="8"/>
      <c r="H37" s="8"/>
      <c r="I37" s="8"/>
    </row>
    <row r="38" spans="1:10" x14ac:dyDescent="0.3">
      <c r="B38" s="8"/>
      <c r="C38" s="8"/>
      <c r="D38" s="8"/>
      <c r="E38" s="8"/>
      <c r="F38" s="8"/>
      <c r="G38" s="8"/>
      <c r="H38" s="8"/>
      <c r="I38" s="8"/>
    </row>
    <row r="39" spans="1:10" x14ac:dyDescent="0.3">
      <c r="B39" s="8"/>
      <c r="C39" s="8"/>
      <c r="D39" s="8"/>
      <c r="E39" s="8"/>
      <c r="F39" s="8"/>
      <c r="G39" s="8"/>
      <c r="H39" s="8">
        <f>SUMSQ(H41:H49)</f>
        <v>613.87499999999875</v>
      </c>
      <c r="I39" s="8"/>
    </row>
    <row r="40" spans="1:10" x14ac:dyDescent="0.3">
      <c r="A40" t="str">
        <f>A27</f>
        <v>Element</v>
      </c>
      <c r="B40" s="8" t="str">
        <f t="shared" ref="B40:D40" si="19">B27</f>
        <v>X hiba</v>
      </c>
      <c r="C40" s="8" t="str">
        <f t="shared" si="19"/>
        <v>Y hiba</v>
      </c>
      <c r="D40" s="8" t="str">
        <f t="shared" si="19"/>
        <v>Kisérlet</v>
      </c>
      <c r="E40" s="8" t="str">
        <f>E15</f>
        <v>Sebesség 1</v>
      </c>
      <c r="F40" s="8" t="s">
        <v>121</v>
      </c>
      <c r="G40" s="8" t="s">
        <v>64</v>
      </c>
      <c r="H40" s="8" t="s">
        <v>63</v>
      </c>
      <c r="I40" s="8" t="str">
        <f>'Munka1 (6)'!L39</f>
        <v>Kártya sorrend</v>
      </c>
      <c r="J40" s="8" t="s">
        <v>134</v>
      </c>
    </row>
    <row r="41" spans="1:10" x14ac:dyDescent="0.3">
      <c r="A41" t="str">
        <f>A4</f>
        <v>IRL-€01</v>
      </c>
      <c r="B41" s="8">
        <f>VLOOKUP(B16,$A$28:$E$36,B$37,0)</f>
        <v>239.29190256595032</v>
      </c>
      <c r="C41" s="8">
        <f t="shared" ref="C41:E41" si="20">VLOOKUP(C16,$A$28:$E$36,C$37,0)</f>
        <v>271.59830131032288</v>
      </c>
      <c r="D41" s="8">
        <f t="shared" si="20"/>
        <v>224.88344893034264</v>
      </c>
      <c r="E41" s="8">
        <f t="shared" si="20"/>
        <v>270.85134708757204</v>
      </c>
      <c r="F41" s="8">
        <f>B41+C41+D41+E41</f>
        <v>1006.6249998941878</v>
      </c>
      <c r="G41" s="8">
        <v>1000</v>
      </c>
      <c r="H41" s="8">
        <f>G41-F41</f>
        <v>-6.6249998941877948</v>
      </c>
      <c r="I41" s="8" t="str">
        <f>'Munka1 (6)'!L40</f>
        <v>IRL-€02</v>
      </c>
      <c r="J41" s="8">
        <f>VLOOKUP(I41,'Idealitás2 (6)'!$A$41:$F$49,6,0)</f>
        <v>989.62499989418768</v>
      </c>
    </row>
    <row r="42" spans="1:10" x14ac:dyDescent="0.3">
      <c r="A42" t="str">
        <f t="shared" ref="A42:A49" si="21">A5</f>
        <v>IRL-€02</v>
      </c>
      <c r="B42" s="8">
        <f t="shared" ref="B42:E49" si="22">VLOOKUP(B17,$A$28:$E$36,B$37,0)</f>
        <v>234.29190256595018</v>
      </c>
      <c r="C42" s="8">
        <f t="shared" si="22"/>
        <v>270.59830131032282</v>
      </c>
      <c r="D42" s="8">
        <f t="shared" si="22"/>
        <v>219.88344893034264</v>
      </c>
      <c r="E42" s="8">
        <f t="shared" si="22"/>
        <v>264.85134708757198</v>
      </c>
      <c r="F42" s="8">
        <f t="shared" ref="F42:F49" si="23">B42+C42+D42+E42</f>
        <v>989.62499989418768</v>
      </c>
      <c r="G42" s="8">
        <v>1000</v>
      </c>
      <c r="H42" s="8">
        <f t="shared" ref="H42:H49" si="24">G42-F42</f>
        <v>10.375000105812319</v>
      </c>
      <c r="I42" s="8" t="str">
        <f>'Munka1 (6)'!L41</f>
        <v>IRL-€20</v>
      </c>
      <c r="J42" s="8">
        <f>VLOOKUP(I42,'Idealitás2 (6)'!$A$41:$F$49,6,0)</f>
        <v>1007.6249998941878</v>
      </c>
    </row>
    <row r="43" spans="1:10" x14ac:dyDescent="0.3">
      <c r="A43" t="str">
        <f t="shared" si="21"/>
        <v>IRL-€20</v>
      </c>
      <c r="B43" s="8">
        <f t="shared" si="22"/>
        <v>239.29190256595032</v>
      </c>
      <c r="C43" s="8">
        <f t="shared" si="22"/>
        <v>274.59830131032288</v>
      </c>
      <c r="D43" s="8">
        <f t="shared" si="22"/>
        <v>224.88344893034264</v>
      </c>
      <c r="E43" s="8">
        <f t="shared" si="22"/>
        <v>268.85134708757204</v>
      </c>
      <c r="F43" s="8">
        <f t="shared" si="23"/>
        <v>1007.6249998941878</v>
      </c>
      <c r="G43" s="8">
        <v>1000</v>
      </c>
      <c r="H43" s="8">
        <f t="shared" si="24"/>
        <v>-7.6249998941877948</v>
      </c>
      <c r="I43" s="8" t="str">
        <f>'Munka1 (6)'!L42</f>
        <v>IRL-€01</v>
      </c>
      <c r="J43" s="8">
        <f>VLOOKUP(I43,'Idealitás2 (6)'!$A$41:$F$49,6,0)</f>
        <v>1006.6249998941878</v>
      </c>
    </row>
    <row r="44" spans="1:10" x14ac:dyDescent="0.3">
      <c r="A44" t="str">
        <f t="shared" si="21"/>
        <v>SMR-€01</v>
      </c>
      <c r="B44" s="8">
        <f t="shared" si="22"/>
        <v>231.29190256595018</v>
      </c>
      <c r="C44" s="8">
        <f t="shared" si="22"/>
        <v>269.59830131032288</v>
      </c>
      <c r="D44" s="8">
        <f t="shared" si="22"/>
        <v>216.88344893034267</v>
      </c>
      <c r="E44" s="8">
        <f t="shared" si="22"/>
        <v>263.85134708757204</v>
      </c>
      <c r="F44" s="8">
        <f t="shared" si="23"/>
        <v>981.62499989418779</v>
      </c>
      <c r="G44" s="8">
        <v>1000</v>
      </c>
      <c r="H44" s="8">
        <f t="shared" si="24"/>
        <v>18.375000105812205</v>
      </c>
      <c r="I44" s="8" t="str">
        <f>'Munka1 (6)'!L43</f>
        <v>SVK-€02</v>
      </c>
      <c r="J44" s="8">
        <f>VLOOKUP(I44,'Idealitás2 (6)'!$A$41:$F$49,6,0)</f>
        <v>1005.6249998941878</v>
      </c>
    </row>
    <row r="45" spans="1:10" x14ac:dyDescent="0.3">
      <c r="A45" t="str">
        <f t="shared" si="21"/>
        <v>SMR-€02</v>
      </c>
      <c r="B45" s="8">
        <f t="shared" si="22"/>
        <v>235.29190256595012</v>
      </c>
      <c r="C45" s="8">
        <f t="shared" si="22"/>
        <v>272.59830131032282</v>
      </c>
      <c r="D45" s="8">
        <f t="shared" si="22"/>
        <v>224.88344893034264</v>
      </c>
      <c r="E45" s="8">
        <f t="shared" si="22"/>
        <v>271.85134708757198</v>
      </c>
      <c r="F45" s="8">
        <f t="shared" si="23"/>
        <v>1004.6249998941876</v>
      </c>
      <c r="G45" s="8">
        <v>1000</v>
      </c>
      <c r="H45" s="8">
        <f t="shared" si="24"/>
        <v>-4.6249998941875674</v>
      </c>
      <c r="I45" s="8" t="str">
        <f>'Munka1 (6)'!L44</f>
        <v>SVK-€20</v>
      </c>
      <c r="J45" s="8">
        <f>VLOOKUP(I45,'Idealitás2 (6)'!$A$41:$F$49,6,0)</f>
        <v>1000.6249998941878</v>
      </c>
    </row>
    <row r="46" spans="1:10" x14ac:dyDescent="0.3">
      <c r="A46" t="str">
        <f t="shared" si="21"/>
        <v>SMR-€20</v>
      </c>
      <c r="B46" s="8">
        <f t="shared" si="22"/>
        <v>233.29190256595018</v>
      </c>
      <c r="C46" s="8">
        <f t="shared" si="22"/>
        <v>279.97330132012081</v>
      </c>
      <c r="D46" s="8">
        <f t="shared" si="22"/>
        <v>219.88344893034264</v>
      </c>
      <c r="E46" s="8">
        <f t="shared" si="22"/>
        <v>266.85134708757204</v>
      </c>
      <c r="F46" s="8">
        <f t="shared" si="23"/>
        <v>999.99999990398578</v>
      </c>
      <c r="G46" s="8">
        <v>1000</v>
      </c>
      <c r="H46" s="8">
        <f t="shared" si="24"/>
        <v>9.6014218797790818E-8</v>
      </c>
      <c r="I46" s="8" t="str">
        <f>'Munka1 (6)'!L45</f>
        <v>SMR-€01</v>
      </c>
      <c r="J46" s="8">
        <f>VLOOKUP(I46,'Idealitás2 (6)'!$A$41:$F$49,6,0)</f>
        <v>981.62499989418779</v>
      </c>
    </row>
    <row r="47" spans="1:10" x14ac:dyDescent="0.3">
      <c r="A47" t="str">
        <f t="shared" si="21"/>
        <v>SVK-€01</v>
      </c>
      <c r="B47" s="8">
        <f t="shared" si="22"/>
        <v>232.29190256595018</v>
      </c>
      <c r="C47" s="8">
        <f t="shared" si="22"/>
        <v>276.59830131032277</v>
      </c>
      <c r="D47" s="8">
        <f t="shared" si="22"/>
        <v>224.88344893034264</v>
      </c>
      <c r="E47" s="8">
        <f t="shared" si="22"/>
        <v>269.85134708757198</v>
      </c>
      <c r="F47" s="8">
        <f t="shared" si="23"/>
        <v>1003.6249998941876</v>
      </c>
      <c r="G47" s="8">
        <v>1000</v>
      </c>
      <c r="H47" s="8">
        <f t="shared" si="24"/>
        <v>-3.6249998941875674</v>
      </c>
      <c r="I47" s="8" t="str">
        <f>'Munka1 (6)'!L46</f>
        <v>SVK-€01</v>
      </c>
      <c r="J47" s="8">
        <f>VLOOKUP(I47,'Idealitás2 (6)'!$A$41:$F$49,6,0)</f>
        <v>1003.6249998941876</v>
      </c>
    </row>
    <row r="48" spans="1:10" x14ac:dyDescent="0.3">
      <c r="A48" t="str">
        <f t="shared" si="21"/>
        <v>SVK-€02</v>
      </c>
      <c r="B48" s="8">
        <f t="shared" si="22"/>
        <v>239.29190256595032</v>
      </c>
      <c r="C48" s="8">
        <f t="shared" si="22"/>
        <v>275.59830131032282</v>
      </c>
      <c r="D48" s="8">
        <f t="shared" si="22"/>
        <v>224.88344893034264</v>
      </c>
      <c r="E48" s="8">
        <f t="shared" si="22"/>
        <v>265.85134708757204</v>
      </c>
      <c r="F48" s="8">
        <f t="shared" si="23"/>
        <v>1005.6249998941878</v>
      </c>
      <c r="G48" s="8">
        <v>1000</v>
      </c>
      <c r="H48" s="8">
        <f t="shared" si="24"/>
        <v>-5.6249998941877948</v>
      </c>
      <c r="I48" s="8" t="str">
        <f>'Munka1 (6)'!L47</f>
        <v>SMR-€02</v>
      </c>
      <c r="J48" s="8">
        <f>VLOOKUP(I48,'Idealitás2 (6)'!$A$41:$F$49,6,0)</f>
        <v>1004.6249998941876</v>
      </c>
    </row>
    <row r="49" spans="1:10" x14ac:dyDescent="0.3">
      <c r="A49" t="str">
        <f t="shared" si="21"/>
        <v>SVK-€20</v>
      </c>
      <c r="B49" s="8">
        <f t="shared" si="22"/>
        <v>239.29190256595032</v>
      </c>
      <c r="C49" s="8">
        <f t="shared" si="22"/>
        <v>273.59830131032282</v>
      </c>
      <c r="D49" s="8">
        <f t="shared" si="22"/>
        <v>219.88344893034264</v>
      </c>
      <c r="E49" s="8">
        <f t="shared" si="22"/>
        <v>267.85134708757198</v>
      </c>
      <c r="F49" s="8">
        <f t="shared" si="23"/>
        <v>1000.6249998941878</v>
      </c>
      <c r="G49" s="8">
        <v>1000</v>
      </c>
      <c r="H49" s="8">
        <f t="shared" si="24"/>
        <v>-0.62499989418779478</v>
      </c>
      <c r="I49" s="8" t="str">
        <f>'Munka1 (6)'!L48</f>
        <v>SMR-€20</v>
      </c>
      <c r="J49" s="8">
        <f>VLOOKUP(I49,'Idealitás2 (6)'!$A$41:$F$49,6,0)</f>
        <v>999.99999990398578</v>
      </c>
    </row>
  </sheetData>
  <conditionalFormatting sqref="B25:B26 B28:B29 B16:E2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K2" location="'SVK20'!I2" display="(Valóságban)" xr:uid="{705C3233-2EAD-4635-82DA-368076FF619F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71D9-EFEB-4659-AE55-53CBA6A4FDFF}">
  <sheetPr codeName="Munka29"/>
  <dimension ref="A1:S49"/>
  <sheetViews>
    <sheetView zoomScale="70" zoomScaleNormal="70" workbookViewId="0">
      <selection sqref="A1:D12"/>
    </sheetView>
  </sheetViews>
  <sheetFormatPr defaultRowHeight="14.4" x14ac:dyDescent="0.3"/>
  <cols>
    <col min="1" max="2" width="12.33203125" bestFit="1" customWidth="1"/>
    <col min="3" max="3" width="10.33203125" bestFit="1" customWidth="1"/>
    <col min="4" max="4" width="10" bestFit="1" customWidth="1"/>
    <col min="5" max="5" width="11" bestFit="1" customWidth="1"/>
    <col min="6" max="6" width="10.44140625" bestFit="1" customWidth="1"/>
    <col min="7" max="7" width="13.109375" bestFit="1" customWidth="1"/>
    <col min="8" max="8" width="10" bestFit="1" customWidth="1"/>
    <col min="9" max="9" width="13.88671875" bestFit="1" customWidth="1"/>
    <col min="10" max="10" width="24.44140625" bestFit="1" customWidth="1"/>
    <col min="11" max="11" width="17.109375" bestFit="1" customWidth="1"/>
    <col min="12" max="12" width="10.6640625" bestFit="1" customWidth="1"/>
    <col min="15" max="15" width="19.88671875" bestFit="1" customWidth="1"/>
    <col min="16" max="16" width="10.88671875" bestFit="1" customWidth="1"/>
    <col min="17" max="17" width="9.88671875" bestFit="1" customWidth="1"/>
    <col min="19" max="19" width="10.44140625" bestFit="1" customWidth="1"/>
  </cols>
  <sheetData>
    <row r="1" spans="1:19" x14ac:dyDescent="0.3">
      <c r="A1" t="s">
        <v>35</v>
      </c>
      <c r="B1" t="s">
        <v>34</v>
      </c>
      <c r="C1" t="s">
        <v>34</v>
      </c>
      <c r="D1" t="s">
        <v>103</v>
      </c>
      <c r="N1">
        <f>PEARSON(N4:N12,K4:K12)</f>
        <v>0.9937569528032707</v>
      </c>
    </row>
    <row r="2" spans="1:19" x14ac:dyDescent="0.3">
      <c r="A2" t="s">
        <v>79</v>
      </c>
      <c r="B2">
        <v>1</v>
      </c>
      <c r="C2">
        <v>1</v>
      </c>
      <c r="D2">
        <v>1</v>
      </c>
      <c r="I2" t="s">
        <v>113</v>
      </c>
      <c r="K2" s="22" t="s">
        <v>115</v>
      </c>
      <c r="M2">
        <f>CORREL(M4:M12,K4:K12)</f>
        <v>0.84628975665349138</v>
      </c>
      <c r="N2">
        <f>CORREL(N4:N12,K4:K12)</f>
        <v>0.9937569528032707</v>
      </c>
      <c r="O2" t="s">
        <v>129</v>
      </c>
      <c r="Q2">
        <v>0</v>
      </c>
    </row>
    <row r="3" spans="1:19" x14ac:dyDescent="0.3">
      <c r="A3" s="19" t="s">
        <v>117</v>
      </c>
      <c r="B3" t="s">
        <v>109</v>
      </c>
      <c r="C3" t="s">
        <v>110</v>
      </c>
      <c r="D3" t="s">
        <v>111</v>
      </c>
      <c r="G3" t="s">
        <v>64</v>
      </c>
      <c r="H3" t="s">
        <v>44</v>
      </c>
      <c r="I3" t="s">
        <v>45</v>
      </c>
      <c r="J3" t="s">
        <v>112</v>
      </c>
      <c r="K3" s="21" t="s">
        <v>45</v>
      </c>
      <c r="L3" t="s">
        <v>114</v>
      </c>
      <c r="M3" s="25" t="s">
        <v>123</v>
      </c>
      <c r="N3" s="21" t="s">
        <v>124</v>
      </c>
      <c r="O3" s="25" t="s">
        <v>125</v>
      </c>
      <c r="P3" s="21" t="s">
        <v>126</v>
      </c>
      <c r="Q3" s="25" t="s">
        <v>128</v>
      </c>
      <c r="S3" t="str">
        <f>Q3</f>
        <v>Sebesség 3</v>
      </c>
    </row>
    <row r="4" spans="1:19" x14ac:dyDescent="0.3">
      <c r="A4" s="6" t="s">
        <v>12</v>
      </c>
      <c r="B4" s="11">
        <f>'IRL1'!M1</f>
        <v>0</v>
      </c>
      <c r="C4" s="11">
        <f>'IRL1'!N1</f>
        <v>60.799987792968068</v>
      </c>
      <c r="D4">
        <v>1</v>
      </c>
      <c r="E4" s="9"/>
      <c r="F4" s="18"/>
      <c r="G4">
        <v>1000</v>
      </c>
      <c r="H4">
        <f>VLOOKUP(A4,Munka2!$E$4:$F$12,2,0)</f>
        <v>857</v>
      </c>
      <c r="I4" s="8">
        <f>VLOOKUP(A4,Alapadatok!$A$4:$R$12,17,0)</f>
        <v>707.85379846406136</v>
      </c>
      <c r="J4" s="18">
        <f>I4/H4</f>
        <v>0.82596709272352553</v>
      </c>
      <c r="K4" s="24">
        <f t="shared" ref="K4:K12" si="0">I4+C4+B4</f>
        <v>768.65378625702942</v>
      </c>
      <c r="L4" s="9">
        <f>K4/H4</f>
        <v>0.89691223600586867</v>
      </c>
      <c r="M4" s="8">
        <f>'IRL1'!I2</f>
        <v>660.08435349114734</v>
      </c>
      <c r="N4" s="8">
        <f>I4+SQRT(B4*B4+C4*C4)</f>
        <v>768.65378625702942</v>
      </c>
      <c r="O4" s="8">
        <f>VLOOKUP(A4,Alapadatok!$A$4:$S$12,19,0)</f>
        <v>622.26119917603728</v>
      </c>
      <c r="P4" s="9">
        <f>N4/H4</f>
        <v>0.89691223600586867</v>
      </c>
      <c r="Q4" s="9">
        <f>M4/H4</f>
        <v>0.77022678353692808</v>
      </c>
      <c r="R4" t="str">
        <f>Munka2!E4</f>
        <v>IRL-€02</v>
      </c>
      <c r="S4" s="9">
        <f>VLOOKUP(R4,$A$4:$Q$12,17,0)</f>
        <v>0.80883916274109824</v>
      </c>
    </row>
    <row r="5" spans="1:19" x14ac:dyDescent="0.3">
      <c r="A5" s="6" t="s">
        <v>14</v>
      </c>
      <c r="B5" s="11">
        <f>'IRL02'!L1</f>
        <v>0.79998779296795419</v>
      </c>
      <c r="C5" s="11">
        <f>'IRL02'!O1</f>
        <v>76.799987792970001</v>
      </c>
      <c r="D5">
        <v>2</v>
      </c>
      <c r="E5" s="9"/>
      <c r="F5" s="18"/>
      <c r="G5">
        <v>1000</v>
      </c>
      <c r="H5">
        <f>VLOOKUP(A5,Munka2!$E$4:$F$12,2,0)</f>
        <v>2272</v>
      </c>
      <c r="I5" s="8">
        <f>VLOOKUP(A5,Alapadatok!$A$4:$R$12,17,0)</f>
        <v>647.61176641565123</v>
      </c>
      <c r="J5" s="18">
        <f t="shared" ref="J5:J12" si="1">I5/H5</f>
        <v>0.2850403901477338</v>
      </c>
      <c r="K5" s="24">
        <f t="shared" si="0"/>
        <v>725.21174200158919</v>
      </c>
      <c r="L5" s="9">
        <f t="shared" ref="L5:L12" si="2">K5/H5</f>
        <v>0.31919530897957271</v>
      </c>
      <c r="M5" s="8">
        <f>'IRL02'!I2</f>
        <v>1837.6825777477752</v>
      </c>
      <c r="N5" s="8">
        <f t="shared" ref="N5:N12" si="3">I5+SQRT(B5*B5+C5*C5)</f>
        <v>724.41592063577946</v>
      </c>
      <c r="O5" s="8">
        <f>VLOOKUP(A5,Alapadatok!$A$4:$S$12,19,0)</f>
        <v>564.46877681586602</v>
      </c>
      <c r="P5" s="9">
        <f t="shared" ref="P5:P12" si="4">N5/H5</f>
        <v>0.3188450354911001</v>
      </c>
      <c r="Q5" s="9">
        <f t="shared" ref="Q5:Q12" si="5">M5/H5</f>
        <v>0.80883916274109824</v>
      </c>
      <c r="R5" t="str">
        <f>Munka2!E5</f>
        <v>IRL-€20</v>
      </c>
      <c r="S5" s="9">
        <f t="shared" ref="S5:S12" si="6">VLOOKUP(R5,$A$4:$Q$12,17,0)</f>
        <v>0.6104521946218826</v>
      </c>
    </row>
    <row r="6" spans="1:19" x14ac:dyDescent="0.3">
      <c r="A6" s="6" t="s">
        <v>19</v>
      </c>
      <c r="B6" s="11">
        <f>'IRL20'!L1</f>
        <v>0</v>
      </c>
      <c r="C6" s="11">
        <f>'IRL20'!O1</f>
        <v>12.799987792970001</v>
      </c>
      <c r="D6">
        <v>1</v>
      </c>
      <c r="E6" s="9"/>
      <c r="F6" s="18"/>
      <c r="G6">
        <v>1000</v>
      </c>
      <c r="H6">
        <f>VLOOKUP(A6,Munka2!$E$4:$F$12,2,0)</f>
        <v>1269</v>
      </c>
      <c r="I6" s="8">
        <f>VLOOKUP(A6,Alapadatok!$A$4:$R$12,17,0)</f>
        <v>819.50289810347829</v>
      </c>
      <c r="J6" s="18">
        <f t="shared" si="1"/>
        <v>0.64578636572378112</v>
      </c>
      <c r="K6" s="24">
        <f t="shared" si="0"/>
        <v>832.30288589644829</v>
      </c>
      <c r="L6" s="9">
        <f t="shared" si="2"/>
        <v>0.65587303853148016</v>
      </c>
      <c r="M6" s="8">
        <f>'IRL20'!I2</f>
        <v>774.66383497516904</v>
      </c>
      <c r="N6" s="8">
        <f t="shared" si="3"/>
        <v>832.30288589644829</v>
      </c>
      <c r="O6" s="8">
        <f>VLOOKUP(A6,Alapadatok!$A$4:$S$12,19,0)</f>
        <v>720.50607214651563</v>
      </c>
      <c r="P6" s="9">
        <f t="shared" si="4"/>
        <v>0.65587303853148016</v>
      </c>
      <c r="Q6" s="9">
        <f t="shared" si="5"/>
        <v>0.6104521946218826</v>
      </c>
      <c r="R6" t="str">
        <f>Munka2!E6</f>
        <v>IRL-€01</v>
      </c>
      <c r="S6" s="9">
        <f t="shared" si="6"/>
        <v>0.77022678353692808</v>
      </c>
    </row>
    <row r="7" spans="1:19" x14ac:dyDescent="0.3">
      <c r="A7" s="6" t="s">
        <v>18</v>
      </c>
      <c r="B7" s="11">
        <f>'SMR1'!L1</f>
        <v>818.40002441406</v>
      </c>
      <c r="C7" s="11">
        <f>'SMR1'!O1</f>
        <v>294.40008544921795</v>
      </c>
      <c r="D7">
        <v>3</v>
      </c>
      <c r="E7" s="9"/>
      <c r="F7" s="18"/>
      <c r="G7">
        <v>1000</v>
      </c>
      <c r="H7">
        <f>VLOOKUP(A7,Munka2!$E$4:$F$12,2,0)</f>
        <v>3178</v>
      </c>
      <c r="I7" s="8">
        <f>VLOOKUP(A7,Alapadatok!$A$4:$R$12,17,0)</f>
        <v>696.18388375485972</v>
      </c>
      <c r="J7" s="18">
        <f t="shared" si="1"/>
        <v>0.21906352541059149</v>
      </c>
      <c r="K7" s="24">
        <f t="shared" si="0"/>
        <v>1808.9839936181377</v>
      </c>
      <c r="L7" s="9">
        <f t="shared" si="2"/>
        <v>0.56922089163566325</v>
      </c>
      <c r="M7" s="8">
        <f>'SMR1'!I2</f>
        <v>2899.5887341873749</v>
      </c>
      <c r="N7" s="8">
        <f t="shared" si="3"/>
        <v>1565.9252305203454</v>
      </c>
      <c r="O7" s="8">
        <f>VLOOKUP(A7,Alapadatok!$A$4:$S$12,19,0)</f>
        <v>622.89646009589751</v>
      </c>
      <c r="P7" s="9">
        <f t="shared" si="4"/>
        <v>0.49273921665209108</v>
      </c>
      <c r="Q7" s="9">
        <f t="shared" si="5"/>
        <v>0.91239418948627282</v>
      </c>
      <c r="R7" t="str">
        <f>Munka2!E7</f>
        <v>SVK-€02</v>
      </c>
      <c r="S7" s="9">
        <f t="shared" si="6"/>
        <v>0.31153940205811087</v>
      </c>
    </row>
    <row r="8" spans="1:19" x14ac:dyDescent="0.3">
      <c r="A8" s="6" t="s">
        <v>17</v>
      </c>
      <c r="B8" s="11">
        <f>'SMR02'!M1</f>
        <v>1.1368683772161603E-13</v>
      </c>
      <c r="C8" s="11">
        <f>'SMR02'!N1</f>
        <v>57.599975585937955</v>
      </c>
      <c r="D8">
        <v>1</v>
      </c>
      <c r="E8" s="9"/>
      <c r="F8" s="18"/>
      <c r="G8">
        <v>1000</v>
      </c>
      <c r="H8">
        <f>VLOOKUP(A8,Munka2!$E$4:$F$12,2,0)</f>
        <v>545</v>
      </c>
      <c r="I8" s="8">
        <f>VLOOKUP(A8,Alapadatok!$A$4:$R$12,17,0)</f>
        <v>640.19996875976176</v>
      </c>
      <c r="J8" s="18">
        <f t="shared" si="1"/>
        <v>1.1746788417610308</v>
      </c>
      <c r="K8" s="24">
        <f t="shared" si="0"/>
        <v>697.79994434569983</v>
      </c>
      <c r="L8" s="9">
        <f t="shared" si="2"/>
        <v>1.2803668703590823</v>
      </c>
      <c r="M8" s="8">
        <f>'SMR02'!I2</f>
        <v>606.97188544205846</v>
      </c>
      <c r="N8" s="8">
        <f t="shared" si="3"/>
        <v>697.79994434569971</v>
      </c>
      <c r="O8" s="8">
        <f>VLOOKUP(A8,Alapadatok!$A$4:$S$12,19,0)</f>
        <v>567.18251030863075</v>
      </c>
      <c r="P8" s="9">
        <f t="shared" si="4"/>
        <v>1.280366870359082</v>
      </c>
      <c r="Q8" s="9">
        <f t="shared" si="5"/>
        <v>1.1137098815450615</v>
      </c>
      <c r="R8" t="str">
        <f>Munka2!E8</f>
        <v>SVK-€20</v>
      </c>
      <c r="S8" s="9">
        <f t="shared" si="6"/>
        <v>0.57186618744739603</v>
      </c>
    </row>
    <row r="9" spans="1:19" x14ac:dyDescent="0.3">
      <c r="A9" s="6" t="s">
        <v>15</v>
      </c>
      <c r="B9" s="11">
        <f>'SMR20'!L1</f>
        <v>8.7998046875</v>
      </c>
      <c r="C9" s="11">
        <f>'SMR20'!O1</f>
        <v>0.79998779296897737</v>
      </c>
      <c r="D9">
        <v>2</v>
      </c>
      <c r="E9" s="9"/>
      <c r="F9" s="18"/>
      <c r="G9">
        <v>1000</v>
      </c>
      <c r="H9">
        <f>VLOOKUP(A9,Munka2!$E$4:$F$12,2,0)</f>
        <v>1094</v>
      </c>
      <c r="I9" s="8">
        <f>VLOOKUP(A9,Alapadatok!$A$4:$R$12,17,0)</f>
        <v>577.54134051165545</v>
      </c>
      <c r="J9" s="18">
        <f t="shared" si="1"/>
        <v>0.52791713026659548</v>
      </c>
      <c r="K9" s="24">
        <f t="shared" si="0"/>
        <v>587.14113299212443</v>
      </c>
      <c r="L9" s="9">
        <f t="shared" si="2"/>
        <v>0.53669207768932758</v>
      </c>
      <c r="M9" s="8">
        <f>'SMR02'!I2</f>
        <v>606.97188544205846</v>
      </c>
      <c r="N9" s="8">
        <f t="shared" si="3"/>
        <v>586.37743370984242</v>
      </c>
      <c r="O9" s="8">
        <f>VLOOKUP(A9,Alapadatok!$A$4:$S$12,19,0)</f>
        <v>477.88073826008093</v>
      </c>
      <c r="P9" s="9">
        <f t="shared" si="4"/>
        <v>0.53599399790662017</v>
      </c>
      <c r="Q9" s="9">
        <f t="shared" si="5"/>
        <v>0.55481890808232037</v>
      </c>
      <c r="R9" t="str">
        <f>Munka2!E9</f>
        <v>SMR-€01</v>
      </c>
      <c r="S9" s="9">
        <f t="shared" si="6"/>
        <v>0.91239418948627282</v>
      </c>
    </row>
    <row r="10" spans="1:19" x14ac:dyDescent="0.3">
      <c r="A10" s="6" t="s">
        <v>11</v>
      </c>
      <c r="B10" s="11">
        <f>'SVK1'!M1</f>
        <v>11.200012207032046</v>
      </c>
      <c r="C10" s="11">
        <f>'SVK1'!N1</f>
        <v>1.6000366210920447</v>
      </c>
      <c r="D10">
        <v>1</v>
      </c>
      <c r="E10" s="9"/>
      <c r="F10" s="18"/>
      <c r="G10">
        <v>1000</v>
      </c>
      <c r="H10">
        <f>VLOOKUP(A10,Munka2!$E$4:$F$12,2,0)</f>
        <v>704</v>
      </c>
      <c r="I10" s="8">
        <f>VLOOKUP(A10,Alapadatok!$A$4:$R$12,17,0)</f>
        <v>556.43957443733279</v>
      </c>
      <c r="J10" s="18">
        <f t="shared" si="1"/>
        <v>0.79039712278030227</v>
      </c>
      <c r="K10" s="24">
        <f t="shared" si="0"/>
        <v>569.23962326545688</v>
      </c>
      <c r="L10" s="9">
        <f t="shared" si="2"/>
        <v>0.80857901032025126</v>
      </c>
      <c r="M10" s="8">
        <f>'SVK1'!I2</f>
        <v>550.78990454000768</v>
      </c>
      <c r="N10" s="8">
        <f t="shared" si="3"/>
        <v>567.75330019971989</v>
      </c>
      <c r="O10" s="8">
        <f>VLOOKUP(A10,Alapadatok!$A$4:$S$12,19,0)</f>
        <v>451.98340677507178</v>
      </c>
      <c r="P10" s="9">
        <f t="shared" si="4"/>
        <v>0.80646775596551123</v>
      </c>
      <c r="Q10" s="9">
        <f t="shared" si="5"/>
        <v>0.78237202349432911</v>
      </c>
      <c r="R10" t="str">
        <f>Munka2!E10</f>
        <v>SVK-€01</v>
      </c>
      <c r="S10" s="9">
        <f t="shared" si="6"/>
        <v>0.78237202349432911</v>
      </c>
    </row>
    <row r="11" spans="1:19" x14ac:dyDescent="0.3">
      <c r="A11" s="6" t="s">
        <v>13</v>
      </c>
      <c r="B11" s="11">
        <f>'SVK2'!$M$1</f>
        <v>0</v>
      </c>
      <c r="C11" s="11">
        <f>'SVK2'!$N$1</f>
        <v>6.3999633789059089</v>
      </c>
      <c r="D11">
        <v>1</v>
      </c>
      <c r="E11" s="9"/>
      <c r="F11" s="18"/>
      <c r="G11">
        <v>1000</v>
      </c>
      <c r="H11">
        <f>VLOOKUP(A11,Munka2!$E$4:$F$12,2,0)</f>
        <v>3604</v>
      </c>
      <c r="I11" s="8">
        <f>VLOOKUP(A11,Alapadatok!$A$4:$R$12,17,0)</f>
        <v>1136.5812773400764</v>
      </c>
      <c r="J11" s="18">
        <f t="shared" si="1"/>
        <v>0.31536661413431644</v>
      </c>
      <c r="K11" s="24">
        <f t="shared" si="0"/>
        <v>1142.9812407189825</v>
      </c>
      <c r="L11" s="9">
        <f t="shared" si="2"/>
        <v>0.31714240863456783</v>
      </c>
      <c r="M11" s="8">
        <f>'SVK2'!I2</f>
        <v>1122.7880050174315</v>
      </c>
      <c r="N11" s="8">
        <f t="shared" si="3"/>
        <v>1142.9812407189825</v>
      </c>
      <c r="O11" s="8">
        <f>VLOOKUP(A11,Alapadatok!$A$4:$S$12,19,0)</f>
        <v>1044.521421513221</v>
      </c>
      <c r="P11" s="9">
        <f t="shared" si="4"/>
        <v>0.31714240863456783</v>
      </c>
      <c r="Q11" s="9">
        <f t="shared" si="5"/>
        <v>0.31153940205811087</v>
      </c>
      <c r="R11" t="str">
        <f>Munka2!E11</f>
        <v>SMR-€02</v>
      </c>
      <c r="S11" s="9">
        <f t="shared" si="6"/>
        <v>1.1137098815450615</v>
      </c>
    </row>
    <row r="12" spans="1:19" x14ac:dyDescent="0.3">
      <c r="A12" s="6" t="s">
        <v>16</v>
      </c>
      <c r="B12" s="11">
        <f>'SVK20'!$M$1</f>
        <v>0</v>
      </c>
      <c r="C12" s="11">
        <f>'SVK20'!$N$1</f>
        <v>20.799987792970001</v>
      </c>
      <c r="D12">
        <v>2</v>
      </c>
      <c r="E12" s="9"/>
      <c r="F12" s="18"/>
      <c r="G12">
        <v>1000</v>
      </c>
      <c r="H12">
        <f>VLOOKUP(A12,Munka2!$E$4:$F$12,2,0)</f>
        <v>1288</v>
      </c>
      <c r="I12" s="8">
        <f>VLOOKUP(A12,Alapadatok!$A$4:$R$12,17,0)</f>
        <v>754.53959471985297</v>
      </c>
      <c r="J12" s="18">
        <f t="shared" si="1"/>
        <v>0.58582266670796035</v>
      </c>
      <c r="K12" s="24">
        <f t="shared" si="0"/>
        <v>775.33958251282297</v>
      </c>
      <c r="L12" s="9">
        <f t="shared" si="2"/>
        <v>0.60197172555343403</v>
      </c>
      <c r="M12" s="8">
        <f>'SVK20'!I2</f>
        <v>736.56364943224605</v>
      </c>
      <c r="N12" s="8">
        <f t="shared" si="3"/>
        <v>775.33958251282297</v>
      </c>
      <c r="O12" s="8">
        <f>VLOOKUP(A12,Alapadatok!$A$4:$S$12,19,0)</f>
        <v>675.00666663374523</v>
      </c>
      <c r="P12" s="9">
        <f t="shared" si="4"/>
        <v>0.60197172555343403</v>
      </c>
      <c r="Q12" s="9">
        <f t="shared" si="5"/>
        <v>0.57186618744739603</v>
      </c>
      <c r="R12" t="str">
        <f>Munka2!E12</f>
        <v>SMR-€20</v>
      </c>
      <c r="S12" s="9">
        <f t="shared" si="6"/>
        <v>0.55481890808232037</v>
      </c>
    </row>
    <row r="13" spans="1:19" x14ac:dyDescent="0.3">
      <c r="F13" s="9"/>
      <c r="H13">
        <f>SUM(H4:H12)</f>
        <v>14811</v>
      </c>
      <c r="I13" s="8">
        <f>SUM(I4:I12)</f>
        <v>6536.4541025067301</v>
      </c>
    </row>
    <row r="14" spans="1:19" x14ac:dyDescent="0.3">
      <c r="N14" s="8">
        <f>PEARSON(N17:N25,K17:K25)</f>
        <v>1</v>
      </c>
    </row>
    <row r="15" spans="1:19" x14ac:dyDescent="0.3">
      <c r="A15" s="6" t="s">
        <v>119</v>
      </c>
      <c r="B15" t="str">
        <f>B3</f>
        <v>X hiba</v>
      </c>
      <c r="C15" t="str">
        <f t="shared" ref="C15:D15" si="7">C3</f>
        <v>Y hiba</v>
      </c>
      <c r="D15" t="str">
        <f t="shared" si="7"/>
        <v>Kisérlet</v>
      </c>
      <c r="E15" t="str">
        <f>Q3</f>
        <v>Sebesség 3</v>
      </c>
    </row>
    <row r="16" spans="1:19" x14ac:dyDescent="0.3">
      <c r="A16" t="str">
        <f>A4</f>
        <v>IRL-€01</v>
      </c>
      <c r="B16">
        <f>RANK(B4,B$4:B$12,B$2)</f>
        <v>1</v>
      </c>
      <c r="C16">
        <f t="shared" ref="C16:D16" si="8">RANK(C4,C$4:C$12,C$2)</f>
        <v>7</v>
      </c>
      <c r="D16">
        <f t="shared" si="8"/>
        <v>1</v>
      </c>
      <c r="E16">
        <f>RANK(Q4,Q$4:Q$12,Q$2)</f>
        <v>5</v>
      </c>
      <c r="K16">
        <f>RANK(K4,K$4:K$12,0)</f>
        <v>5</v>
      </c>
      <c r="L16">
        <f t="shared" ref="L16:O24" si="9">RANK(L4,L$4:L$12,0)</f>
        <v>2</v>
      </c>
      <c r="M16">
        <f t="shared" si="9"/>
        <v>6</v>
      </c>
      <c r="N16">
        <f t="shared" si="9"/>
        <v>5</v>
      </c>
      <c r="O16">
        <f t="shared" si="9"/>
        <v>5</v>
      </c>
    </row>
    <row r="17" spans="1:15" x14ac:dyDescent="0.3">
      <c r="A17" t="str">
        <f t="shared" ref="A17:A24" si="10">A5</f>
        <v>IRL-€02</v>
      </c>
      <c r="B17">
        <f t="shared" ref="B17:D24" si="11">RANK(B5,B$4:B$12,B$2)</f>
        <v>6</v>
      </c>
      <c r="C17">
        <f t="shared" si="11"/>
        <v>8</v>
      </c>
      <c r="D17">
        <f t="shared" si="11"/>
        <v>6</v>
      </c>
      <c r="E17">
        <f t="shared" ref="E17:E24" si="12">RANK(Q5,Q$4:Q$12,Q$2)</f>
        <v>3</v>
      </c>
      <c r="K17">
        <f t="shared" ref="K17:L24" si="13">RANK(K5,K$4:K$12,0)</f>
        <v>6</v>
      </c>
      <c r="L17">
        <f t="shared" si="13"/>
        <v>8</v>
      </c>
      <c r="M17">
        <f t="shared" si="9"/>
        <v>2</v>
      </c>
      <c r="N17">
        <f t="shared" si="9"/>
        <v>6</v>
      </c>
      <c r="O17">
        <f t="shared" si="9"/>
        <v>7</v>
      </c>
    </row>
    <row r="18" spans="1:15" x14ac:dyDescent="0.3">
      <c r="A18" t="str">
        <f t="shared" si="10"/>
        <v>IRL-€20</v>
      </c>
      <c r="B18">
        <f t="shared" si="11"/>
        <v>1</v>
      </c>
      <c r="C18">
        <f t="shared" si="11"/>
        <v>4</v>
      </c>
      <c r="D18">
        <f t="shared" si="11"/>
        <v>1</v>
      </c>
      <c r="E18">
        <f t="shared" si="12"/>
        <v>6</v>
      </c>
      <c r="K18">
        <f t="shared" si="13"/>
        <v>3</v>
      </c>
      <c r="L18">
        <f t="shared" si="13"/>
        <v>4</v>
      </c>
      <c r="M18">
        <f t="shared" si="9"/>
        <v>4</v>
      </c>
      <c r="N18">
        <f t="shared" si="9"/>
        <v>3</v>
      </c>
      <c r="O18">
        <f t="shared" si="9"/>
        <v>2</v>
      </c>
    </row>
    <row r="19" spans="1:15" x14ac:dyDescent="0.3">
      <c r="A19" t="str">
        <f t="shared" si="10"/>
        <v>SMR-€01</v>
      </c>
      <c r="B19">
        <f t="shared" si="11"/>
        <v>9</v>
      </c>
      <c r="C19">
        <f t="shared" si="11"/>
        <v>9</v>
      </c>
      <c r="D19">
        <f t="shared" si="11"/>
        <v>9</v>
      </c>
      <c r="E19">
        <f t="shared" si="12"/>
        <v>2</v>
      </c>
      <c r="K19">
        <f t="shared" si="13"/>
        <v>1</v>
      </c>
      <c r="L19">
        <f t="shared" si="13"/>
        <v>6</v>
      </c>
      <c r="M19">
        <f t="shared" si="9"/>
        <v>1</v>
      </c>
      <c r="N19">
        <f t="shared" si="9"/>
        <v>1</v>
      </c>
      <c r="O19">
        <f t="shared" si="9"/>
        <v>4</v>
      </c>
    </row>
    <row r="20" spans="1:15" x14ac:dyDescent="0.3">
      <c r="A20" t="str">
        <f t="shared" si="10"/>
        <v>SMR-€02</v>
      </c>
      <c r="B20">
        <f t="shared" si="11"/>
        <v>5</v>
      </c>
      <c r="C20">
        <f t="shared" si="11"/>
        <v>6</v>
      </c>
      <c r="D20">
        <f t="shared" si="11"/>
        <v>1</v>
      </c>
      <c r="E20">
        <f t="shared" si="12"/>
        <v>1</v>
      </c>
      <c r="K20">
        <f t="shared" si="13"/>
        <v>7</v>
      </c>
      <c r="L20">
        <f t="shared" si="13"/>
        <v>1</v>
      </c>
      <c r="M20">
        <f t="shared" si="9"/>
        <v>7</v>
      </c>
      <c r="N20">
        <f t="shared" si="9"/>
        <v>7</v>
      </c>
      <c r="O20">
        <f t="shared" si="9"/>
        <v>6</v>
      </c>
    </row>
    <row r="21" spans="1:15" x14ac:dyDescent="0.3">
      <c r="A21" t="str">
        <f t="shared" si="10"/>
        <v>SMR-€20</v>
      </c>
      <c r="B21">
        <f t="shared" si="11"/>
        <v>7</v>
      </c>
      <c r="C21">
        <f t="shared" si="11"/>
        <v>1</v>
      </c>
      <c r="D21">
        <f t="shared" si="11"/>
        <v>6</v>
      </c>
      <c r="E21">
        <f t="shared" si="12"/>
        <v>8</v>
      </c>
      <c r="K21">
        <f t="shared" si="13"/>
        <v>8</v>
      </c>
      <c r="L21">
        <f t="shared" si="13"/>
        <v>7</v>
      </c>
      <c r="M21">
        <f t="shared" si="9"/>
        <v>7</v>
      </c>
      <c r="N21">
        <f t="shared" si="9"/>
        <v>8</v>
      </c>
      <c r="O21">
        <f t="shared" si="9"/>
        <v>8</v>
      </c>
    </row>
    <row r="22" spans="1:15" x14ac:dyDescent="0.3">
      <c r="A22" t="str">
        <f t="shared" si="10"/>
        <v>SVK-€01</v>
      </c>
      <c r="B22">
        <f t="shared" si="11"/>
        <v>8</v>
      </c>
      <c r="C22">
        <f t="shared" si="11"/>
        <v>2</v>
      </c>
      <c r="D22">
        <f t="shared" si="11"/>
        <v>1</v>
      </c>
      <c r="E22">
        <f t="shared" si="12"/>
        <v>4</v>
      </c>
      <c r="K22">
        <f t="shared" si="13"/>
        <v>9</v>
      </c>
      <c r="L22">
        <f t="shared" si="13"/>
        <v>3</v>
      </c>
      <c r="M22">
        <f t="shared" si="9"/>
        <v>9</v>
      </c>
      <c r="N22">
        <f t="shared" si="9"/>
        <v>9</v>
      </c>
      <c r="O22">
        <f t="shared" si="9"/>
        <v>9</v>
      </c>
    </row>
    <row r="23" spans="1:15" x14ac:dyDescent="0.3">
      <c r="A23" t="str">
        <f t="shared" si="10"/>
        <v>SVK-€02</v>
      </c>
      <c r="B23">
        <f t="shared" si="11"/>
        <v>1</v>
      </c>
      <c r="C23">
        <f t="shared" si="11"/>
        <v>3</v>
      </c>
      <c r="D23">
        <f t="shared" si="11"/>
        <v>1</v>
      </c>
      <c r="E23">
        <f t="shared" si="12"/>
        <v>9</v>
      </c>
      <c r="K23">
        <f t="shared" si="13"/>
        <v>2</v>
      </c>
      <c r="L23">
        <f t="shared" si="13"/>
        <v>9</v>
      </c>
      <c r="M23">
        <f t="shared" si="9"/>
        <v>3</v>
      </c>
      <c r="N23">
        <f t="shared" si="9"/>
        <v>2</v>
      </c>
      <c r="O23">
        <f t="shared" si="9"/>
        <v>1</v>
      </c>
    </row>
    <row r="24" spans="1:15" x14ac:dyDescent="0.3">
      <c r="A24" t="str">
        <f t="shared" si="10"/>
        <v>SVK-€20</v>
      </c>
      <c r="B24">
        <f t="shared" si="11"/>
        <v>1</v>
      </c>
      <c r="C24">
        <f t="shared" si="11"/>
        <v>5</v>
      </c>
      <c r="D24">
        <f t="shared" si="11"/>
        <v>6</v>
      </c>
      <c r="E24">
        <f t="shared" si="12"/>
        <v>7</v>
      </c>
      <c r="K24">
        <f t="shared" si="13"/>
        <v>4</v>
      </c>
      <c r="L24">
        <f t="shared" si="13"/>
        <v>5</v>
      </c>
      <c r="M24">
        <f t="shared" si="9"/>
        <v>5</v>
      </c>
      <c r="N24">
        <f t="shared" si="9"/>
        <v>4</v>
      </c>
      <c r="O24">
        <f t="shared" si="9"/>
        <v>3</v>
      </c>
    </row>
    <row r="27" spans="1:15" x14ac:dyDescent="0.3">
      <c r="A27" t="str">
        <f>A15</f>
        <v>Element</v>
      </c>
      <c r="B27" t="str">
        <f t="shared" ref="B27:D27" si="14">B15</f>
        <v>X hiba</v>
      </c>
      <c r="C27" t="str">
        <f t="shared" si="14"/>
        <v>Y hiba</v>
      </c>
      <c r="D27" t="str">
        <f t="shared" si="14"/>
        <v>Kisérlet</v>
      </c>
      <c r="E27" t="str">
        <f>Q3</f>
        <v>Sebesség 3</v>
      </c>
      <c r="G27" t="str">
        <f>B27</f>
        <v>X hiba</v>
      </c>
      <c r="H27" t="str">
        <f t="shared" ref="H27:I27" si="15">C27</f>
        <v>Y hiba</v>
      </c>
      <c r="I27" t="str">
        <f t="shared" si="15"/>
        <v>Kisérlet</v>
      </c>
      <c r="J27" t="str">
        <f>E27</f>
        <v>Sebesség 3</v>
      </c>
    </row>
    <row r="28" spans="1:15" x14ac:dyDescent="0.3">
      <c r="A28">
        <v>1</v>
      </c>
      <c r="B28" s="26">
        <v>289.2407164096465</v>
      </c>
      <c r="C28" s="12">
        <v>246.12081066384371</v>
      </c>
      <c r="D28" s="12">
        <v>241.9304275335185</v>
      </c>
      <c r="E28" s="12">
        <v>249.37470891604252</v>
      </c>
      <c r="F28" s="8"/>
      <c r="G28" s="8">
        <f>B28-B29</f>
        <v>1.2682955238197451</v>
      </c>
      <c r="H28" s="8">
        <f>C28-C29</f>
        <v>7.9999999023978319</v>
      </c>
      <c r="I28" s="8">
        <f>D28-D29</f>
        <v>1.0000000000485443</v>
      </c>
      <c r="J28" s="8">
        <f>E28-E29</f>
        <v>1.0000000004796732</v>
      </c>
    </row>
    <row r="29" spans="1:15" x14ac:dyDescent="0.3">
      <c r="A29">
        <v>2</v>
      </c>
      <c r="B29" s="26">
        <v>287.97242088582675</v>
      </c>
      <c r="C29" s="12">
        <v>238.12081076144588</v>
      </c>
      <c r="D29" s="12">
        <v>240.93042753346995</v>
      </c>
      <c r="E29" s="12">
        <v>248.37470891556285</v>
      </c>
      <c r="F29" s="8"/>
      <c r="G29" s="8">
        <f t="shared" ref="G29:J35" si="16">B29-B30</f>
        <v>1.0000000978000116</v>
      </c>
      <c r="H29" s="8">
        <f t="shared" si="16"/>
        <v>1.0000000007718199</v>
      </c>
      <c r="I29" s="8">
        <f t="shared" si="16"/>
        <v>1.0000000000487432</v>
      </c>
      <c r="J29" s="8">
        <f t="shared" si="16"/>
        <v>1.0000000001391527</v>
      </c>
    </row>
    <row r="30" spans="1:15" x14ac:dyDescent="0.3">
      <c r="A30">
        <v>3</v>
      </c>
      <c r="B30" s="12">
        <v>286.97242078802674</v>
      </c>
      <c r="C30" s="12">
        <v>237.12081076067406</v>
      </c>
      <c r="D30" s="12">
        <v>239.93042753342121</v>
      </c>
      <c r="E30" s="12">
        <v>247.3747089154237</v>
      </c>
      <c r="F30" s="8"/>
      <c r="G30" s="8">
        <f t="shared" si="16"/>
        <v>1.0000000978014327</v>
      </c>
      <c r="H30" s="8">
        <f t="shared" si="16"/>
        <v>0.99999999974298248</v>
      </c>
      <c r="I30" s="8">
        <f t="shared" si="16"/>
        <v>1.0000000000491411</v>
      </c>
      <c r="J30" s="8">
        <f t="shared" si="16"/>
        <v>9.1666663340297134</v>
      </c>
    </row>
    <row r="31" spans="1:15" x14ac:dyDescent="0.3">
      <c r="A31">
        <v>4</v>
      </c>
      <c r="B31" s="12">
        <v>285.97242069022531</v>
      </c>
      <c r="C31" s="12">
        <v>236.12081076093108</v>
      </c>
      <c r="D31" s="12">
        <v>238.93042753337207</v>
      </c>
      <c r="E31" s="12">
        <v>238.20804258139398</v>
      </c>
      <c r="F31" s="8"/>
      <c r="G31" s="8">
        <f t="shared" si="16"/>
        <v>1.2317038388628703</v>
      </c>
      <c r="H31" s="8">
        <f t="shared" si="16"/>
        <v>0.99999999974102138</v>
      </c>
      <c r="I31" s="8">
        <f t="shared" si="16"/>
        <v>1.0000000000495959</v>
      </c>
      <c r="J31" s="8">
        <f t="shared" si="16"/>
        <v>1.0000000000043485</v>
      </c>
    </row>
    <row r="32" spans="1:15" x14ac:dyDescent="0.3">
      <c r="A32">
        <v>5</v>
      </c>
      <c r="B32" s="12">
        <v>284.74071685136244</v>
      </c>
      <c r="C32" s="12">
        <v>235.12081076119006</v>
      </c>
      <c r="D32" s="12">
        <v>237.93042753332247</v>
      </c>
      <c r="E32" s="12">
        <v>237.20804258138963</v>
      </c>
      <c r="F32" s="8"/>
      <c r="G32" s="8">
        <f t="shared" si="16"/>
        <v>1.0000000001131752</v>
      </c>
      <c r="H32" s="8">
        <f t="shared" si="16"/>
        <v>2.4999995051780388</v>
      </c>
      <c r="I32" s="8">
        <f t="shared" si="16"/>
        <v>1.0000000000498233</v>
      </c>
      <c r="J32" s="8">
        <f t="shared" si="16"/>
        <v>1.000000000103654</v>
      </c>
    </row>
    <row r="33" spans="1:10" x14ac:dyDescent="0.3">
      <c r="A33">
        <v>6</v>
      </c>
      <c r="B33" s="12">
        <v>283.74071685124926</v>
      </c>
      <c r="C33" s="12">
        <v>232.62081125601202</v>
      </c>
      <c r="D33" s="12">
        <v>236.93042753327265</v>
      </c>
      <c r="E33" s="12">
        <v>236.20804258128598</v>
      </c>
      <c r="F33" s="8"/>
      <c r="G33" s="8">
        <f t="shared" si="16"/>
        <v>1.0000000001138574</v>
      </c>
      <c r="H33" s="8">
        <f t="shared" si="16"/>
        <v>0.9999999998440785</v>
      </c>
      <c r="I33" s="8">
        <f t="shared" si="16"/>
        <v>1.0000000000501927</v>
      </c>
      <c r="J33" s="8">
        <f t="shared" si="16"/>
        <v>1.0000000003267075</v>
      </c>
    </row>
    <row r="34" spans="1:10" x14ac:dyDescent="0.3">
      <c r="A34">
        <v>7</v>
      </c>
      <c r="B34" s="12">
        <v>282.7407168511354</v>
      </c>
      <c r="C34" s="12">
        <v>231.62081125616794</v>
      </c>
      <c r="D34" s="12">
        <v>235.93042753322246</v>
      </c>
      <c r="E34" s="12">
        <v>235.20804258095927</v>
      </c>
      <c r="F34" s="8"/>
      <c r="G34" s="8">
        <f t="shared" si="16"/>
        <v>1.000000000114369</v>
      </c>
      <c r="H34" s="8">
        <f t="shared" si="16"/>
        <v>0.9999999998427711</v>
      </c>
      <c r="I34" s="8">
        <f t="shared" si="16"/>
        <v>1.000000000050818</v>
      </c>
      <c r="J34" s="8">
        <f t="shared" si="16"/>
        <v>0.99999999999479883</v>
      </c>
    </row>
    <row r="35" spans="1:10" x14ac:dyDescent="0.3">
      <c r="A35">
        <v>8</v>
      </c>
      <c r="B35" s="12">
        <v>281.74071685102103</v>
      </c>
      <c r="C35" s="12">
        <v>230.62081125632517</v>
      </c>
      <c r="D35" s="12">
        <v>234.93042753317164</v>
      </c>
      <c r="E35" s="12">
        <v>234.20804258096447</v>
      </c>
      <c r="F35" s="8"/>
      <c r="G35" s="8">
        <f t="shared" si="16"/>
        <v>1.0000000001152216</v>
      </c>
      <c r="H35" s="8">
        <f t="shared" si="16"/>
        <v>0.99999999984149213</v>
      </c>
      <c r="I35" s="8">
        <f t="shared" si="16"/>
        <v>1.0000000000512443</v>
      </c>
      <c r="J35" s="8">
        <f t="shared" si="16"/>
        <v>2.4999991682638836</v>
      </c>
    </row>
    <row r="36" spans="1:10" x14ac:dyDescent="0.3">
      <c r="A36">
        <v>9</v>
      </c>
      <c r="B36" s="12">
        <v>280.74071685090581</v>
      </c>
      <c r="C36" s="12">
        <v>229.62081125648368</v>
      </c>
      <c r="D36" s="12">
        <v>233.93042753312039</v>
      </c>
      <c r="E36" s="12">
        <v>231.70804341270059</v>
      </c>
      <c r="F36" s="8"/>
      <c r="G36" s="8"/>
      <c r="H36" s="8"/>
      <c r="I36" s="8"/>
    </row>
    <row r="37" spans="1:10" x14ac:dyDescent="0.3">
      <c r="A37" t="s">
        <v>120</v>
      </c>
      <c r="B37" s="8">
        <v>2</v>
      </c>
      <c r="C37" s="8">
        <v>3</v>
      </c>
      <c r="D37" s="8">
        <v>4</v>
      </c>
      <c r="E37" s="8">
        <v>5</v>
      </c>
      <c r="F37" s="8"/>
      <c r="G37" s="8"/>
      <c r="H37" s="8"/>
      <c r="I37" s="8"/>
    </row>
    <row r="38" spans="1:10" x14ac:dyDescent="0.3">
      <c r="B38" s="8"/>
      <c r="C38" s="8"/>
      <c r="D38" s="8"/>
      <c r="E38" s="8"/>
      <c r="F38" s="8"/>
      <c r="G38" s="8"/>
      <c r="H38" s="8"/>
      <c r="I38" s="8"/>
    </row>
    <row r="39" spans="1:10" x14ac:dyDescent="0.3">
      <c r="B39" s="8"/>
      <c r="C39" s="8"/>
      <c r="D39" s="8"/>
      <c r="E39" s="8"/>
      <c r="F39" s="8"/>
      <c r="G39" s="8"/>
      <c r="H39" s="8">
        <f>SUMSQ(H41:H49)</f>
        <v>155.16666668333147</v>
      </c>
      <c r="I39" s="8"/>
    </row>
    <row r="40" spans="1:10" x14ac:dyDescent="0.3">
      <c r="A40" t="str">
        <f>A27</f>
        <v>Element</v>
      </c>
      <c r="B40" s="8" t="str">
        <f t="shared" ref="B40:D40" si="17">B27</f>
        <v>X hiba</v>
      </c>
      <c r="C40" s="8" t="str">
        <f t="shared" si="17"/>
        <v>Y hiba</v>
      </c>
      <c r="D40" s="8" t="str">
        <f t="shared" si="17"/>
        <v>Kisérlet</v>
      </c>
      <c r="E40" s="8" t="str">
        <f>E15</f>
        <v>Sebesség 3</v>
      </c>
      <c r="F40" s="8" t="s">
        <v>121</v>
      </c>
      <c r="G40" s="8" t="s">
        <v>64</v>
      </c>
      <c r="H40" s="8" t="s">
        <v>63</v>
      </c>
      <c r="I40" s="8" t="str">
        <f>'Munka1 (6)'!L39</f>
        <v>Kártya sorrend</v>
      </c>
      <c r="J40" s="8" t="s">
        <v>135</v>
      </c>
    </row>
    <row r="41" spans="1:10" x14ac:dyDescent="0.3">
      <c r="A41" t="str">
        <f>A4</f>
        <v>IRL-€01</v>
      </c>
      <c r="B41" s="8">
        <f>VLOOKUP(B16,$A$28:$E$36,B$37,0)</f>
        <v>289.2407164096465</v>
      </c>
      <c r="C41" s="8">
        <f t="shared" ref="C41:E41" si="18">VLOOKUP(C16,$A$28:$E$36,C$37,0)</f>
        <v>231.62081125616794</v>
      </c>
      <c r="D41" s="8">
        <f t="shared" si="18"/>
        <v>241.9304275335185</v>
      </c>
      <c r="E41" s="8">
        <f t="shared" si="18"/>
        <v>237.20804258138963</v>
      </c>
      <c r="F41" s="8">
        <f>B41+C41+D41+E41</f>
        <v>999.99999778072265</v>
      </c>
      <c r="G41" s="8">
        <v>1000</v>
      </c>
      <c r="H41" s="8">
        <f>G41-F41</f>
        <v>2.2192773485585349E-6</v>
      </c>
      <c r="I41" s="8" t="str">
        <f>'Munka1 (6)'!L40</f>
        <v>IRL-€02</v>
      </c>
      <c r="J41" s="8">
        <f>VLOOKUP(I41,'Idealitás2 (7)'!$A$41:$F$49,6,0)</f>
        <v>998.66666455627092</v>
      </c>
    </row>
    <row r="42" spans="1:10" x14ac:dyDescent="0.3">
      <c r="A42" t="str">
        <f t="shared" ref="A42:A49" si="19">A5</f>
        <v>IRL-€02</v>
      </c>
      <c r="B42" s="8">
        <f t="shared" ref="B42:E49" si="20">VLOOKUP(B17,$A$28:$E$36,B$37,0)</f>
        <v>283.74071685124926</v>
      </c>
      <c r="C42" s="8">
        <f t="shared" si="20"/>
        <v>230.62081125632517</v>
      </c>
      <c r="D42" s="8">
        <f t="shared" si="20"/>
        <v>236.93042753327265</v>
      </c>
      <c r="E42" s="8">
        <f t="shared" si="20"/>
        <v>247.3747089154237</v>
      </c>
      <c r="F42" s="8">
        <f t="shared" ref="F42:F49" si="21">B42+C42+D42+E42</f>
        <v>998.66666455627092</v>
      </c>
      <c r="G42" s="8">
        <v>1000</v>
      </c>
      <c r="H42" s="8">
        <f t="shared" ref="H42:H49" si="22">G42-F42</f>
        <v>1.3333354437290836</v>
      </c>
      <c r="I42" s="8" t="str">
        <f>'Munka1 (6)'!L41</f>
        <v>IRL-€20</v>
      </c>
      <c r="J42" s="8">
        <f>VLOOKUP(I42,'Idealitás2 (7)'!$A$41:$F$49,6,0)</f>
        <v>1003.4999972853821</v>
      </c>
    </row>
    <row r="43" spans="1:10" x14ac:dyDescent="0.3">
      <c r="A43" t="str">
        <f t="shared" si="19"/>
        <v>IRL-€20</v>
      </c>
      <c r="B43" s="8">
        <f t="shared" si="20"/>
        <v>289.2407164096465</v>
      </c>
      <c r="C43" s="8">
        <f t="shared" si="20"/>
        <v>236.12081076093108</v>
      </c>
      <c r="D43" s="8">
        <f t="shared" si="20"/>
        <v>241.9304275335185</v>
      </c>
      <c r="E43" s="8">
        <f t="shared" si="20"/>
        <v>236.20804258128598</v>
      </c>
      <c r="F43" s="8">
        <f t="shared" si="21"/>
        <v>1003.4999972853821</v>
      </c>
      <c r="G43" s="8">
        <v>1000</v>
      </c>
      <c r="H43" s="8">
        <f t="shared" si="22"/>
        <v>-3.4999972853820509</v>
      </c>
      <c r="I43" s="8" t="str">
        <f>'Munka1 (6)'!L42</f>
        <v>IRL-€01</v>
      </c>
      <c r="J43" s="8">
        <f>VLOOKUP(I43,'Idealitás2 (7)'!$A$41:$F$49,6,0)</f>
        <v>999.99999778072265</v>
      </c>
    </row>
    <row r="44" spans="1:10" x14ac:dyDescent="0.3">
      <c r="A44" t="str">
        <f t="shared" si="19"/>
        <v>SMR-€01</v>
      </c>
      <c r="B44" s="8">
        <f t="shared" si="20"/>
        <v>280.74071685090581</v>
      </c>
      <c r="C44" s="8">
        <f t="shared" si="20"/>
        <v>229.62081125648368</v>
      </c>
      <c r="D44" s="8">
        <f t="shared" si="20"/>
        <v>233.93042753312039</v>
      </c>
      <c r="E44" s="8">
        <f t="shared" si="20"/>
        <v>248.37470891556285</v>
      </c>
      <c r="F44" s="8">
        <f t="shared" si="21"/>
        <v>992.66666455607287</v>
      </c>
      <c r="G44" s="8">
        <v>1000</v>
      </c>
      <c r="H44" s="8">
        <f t="shared" si="22"/>
        <v>7.3333354439271261</v>
      </c>
      <c r="I44" s="8" t="str">
        <f>'Munka1 (6)'!L43</f>
        <v>SVK-€02</v>
      </c>
      <c r="J44" s="8">
        <f>VLOOKUP(I44,'Idealitás2 (7)'!$A$41:$F$49,6,0)</f>
        <v>999.99999811653959</v>
      </c>
    </row>
    <row r="45" spans="1:10" x14ac:dyDescent="0.3">
      <c r="A45" t="str">
        <f t="shared" si="19"/>
        <v>SMR-€02</v>
      </c>
      <c r="B45" s="8">
        <f t="shared" si="20"/>
        <v>284.74071685136244</v>
      </c>
      <c r="C45" s="8">
        <f t="shared" si="20"/>
        <v>232.62081125601202</v>
      </c>
      <c r="D45" s="8">
        <f t="shared" si="20"/>
        <v>241.9304275335185</v>
      </c>
      <c r="E45" s="8">
        <f t="shared" si="20"/>
        <v>249.37470891604252</v>
      </c>
      <c r="F45" s="8">
        <f t="shared" si="21"/>
        <v>1008.6666645569354</v>
      </c>
      <c r="G45" s="8">
        <v>1000</v>
      </c>
      <c r="H45" s="8">
        <f t="shared" si="22"/>
        <v>-8.6666645569354159</v>
      </c>
      <c r="I45" s="8" t="str">
        <f>'Munka1 (6)'!L44</f>
        <v>SVK-€20</v>
      </c>
      <c r="J45" s="8">
        <f>VLOOKUP(I45,'Idealitás2 (7)'!$A$41:$F$49,6,0)</f>
        <v>996.4999972850685</v>
      </c>
    </row>
    <row r="46" spans="1:10" x14ac:dyDescent="0.3">
      <c r="A46" t="str">
        <f t="shared" si="19"/>
        <v>SMR-€20</v>
      </c>
      <c r="B46" s="8">
        <f t="shared" si="20"/>
        <v>282.7407168511354</v>
      </c>
      <c r="C46" s="8">
        <f t="shared" si="20"/>
        <v>246.12081066384371</v>
      </c>
      <c r="D46" s="8">
        <f t="shared" si="20"/>
        <v>236.93042753327265</v>
      </c>
      <c r="E46" s="8">
        <f t="shared" si="20"/>
        <v>234.20804258096447</v>
      </c>
      <c r="F46" s="8">
        <f t="shared" si="21"/>
        <v>999.9999976292163</v>
      </c>
      <c r="G46" s="8">
        <v>1000</v>
      </c>
      <c r="H46" s="8">
        <f t="shared" si="22"/>
        <v>2.3707837044639746E-6</v>
      </c>
      <c r="I46" s="8" t="str">
        <f>'Munka1 (6)'!L45</f>
        <v>SMR-€01</v>
      </c>
      <c r="J46" s="8">
        <f>VLOOKUP(I46,'Idealitás2 (7)'!$A$41:$F$49,6,0)</f>
        <v>992.66666455607287</v>
      </c>
    </row>
    <row r="47" spans="1:10" x14ac:dyDescent="0.3">
      <c r="A47" t="str">
        <f t="shared" si="19"/>
        <v>SVK-€01</v>
      </c>
      <c r="B47" s="8">
        <f t="shared" si="20"/>
        <v>281.74071685102103</v>
      </c>
      <c r="C47" s="8">
        <f t="shared" si="20"/>
        <v>238.12081076144588</v>
      </c>
      <c r="D47" s="8">
        <f t="shared" si="20"/>
        <v>241.9304275335185</v>
      </c>
      <c r="E47" s="8">
        <f t="shared" si="20"/>
        <v>238.20804258139398</v>
      </c>
      <c r="F47" s="8">
        <f t="shared" si="21"/>
        <v>999.99999772737942</v>
      </c>
      <c r="G47" s="8">
        <v>1000</v>
      </c>
      <c r="H47" s="8">
        <f t="shared" si="22"/>
        <v>2.2726205770595698E-6</v>
      </c>
      <c r="I47" s="8" t="str">
        <f>'Munka1 (6)'!L46</f>
        <v>SVK-€01</v>
      </c>
      <c r="J47" s="8">
        <f>VLOOKUP(I47,'Idealitás2 (7)'!$A$41:$F$49,6,0)</f>
        <v>999.99999772737942</v>
      </c>
    </row>
    <row r="48" spans="1:10" x14ac:dyDescent="0.3">
      <c r="A48" t="str">
        <f t="shared" si="19"/>
        <v>SVK-€02</v>
      </c>
      <c r="B48" s="8">
        <f t="shared" si="20"/>
        <v>289.2407164096465</v>
      </c>
      <c r="C48" s="8">
        <f t="shared" si="20"/>
        <v>237.12081076067406</v>
      </c>
      <c r="D48" s="8">
        <f t="shared" si="20"/>
        <v>241.9304275335185</v>
      </c>
      <c r="E48" s="8">
        <f t="shared" si="20"/>
        <v>231.70804341270059</v>
      </c>
      <c r="F48" s="8">
        <f t="shared" si="21"/>
        <v>999.99999811653959</v>
      </c>
      <c r="G48" s="8">
        <v>1000</v>
      </c>
      <c r="H48" s="8">
        <f t="shared" si="22"/>
        <v>1.8834604134099209E-6</v>
      </c>
      <c r="I48" s="8" t="str">
        <f>'Munka1 (6)'!L47</f>
        <v>SMR-€02</v>
      </c>
      <c r="J48" s="8">
        <f>VLOOKUP(I48,'Idealitás2 (7)'!$A$41:$F$49,6,0)</f>
        <v>1008.6666645569354</v>
      </c>
    </row>
    <row r="49" spans="1:10" x14ac:dyDescent="0.3">
      <c r="A49" t="str">
        <f t="shared" si="19"/>
        <v>SVK-€20</v>
      </c>
      <c r="B49" s="8">
        <f t="shared" si="20"/>
        <v>289.2407164096465</v>
      </c>
      <c r="C49" s="8">
        <f t="shared" si="20"/>
        <v>235.12081076119006</v>
      </c>
      <c r="D49" s="8">
        <f t="shared" si="20"/>
        <v>236.93042753327265</v>
      </c>
      <c r="E49" s="8">
        <f t="shared" si="20"/>
        <v>235.20804258095927</v>
      </c>
      <c r="F49" s="8">
        <f t="shared" si="21"/>
        <v>996.4999972850685</v>
      </c>
      <c r="G49" s="8">
        <v>1000</v>
      </c>
      <c r="H49" s="8">
        <f t="shared" si="22"/>
        <v>3.5000027149314974</v>
      </c>
      <c r="I49" s="8" t="str">
        <f>'Munka1 (6)'!L48</f>
        <v>SMR-€20</v>
      </c>
      <c r="J49" s="8">
        <f>VLOOKUP(I49,'Idealitás2 (7)'!$A$41:$F$49,6,0)</f>
        <v>999.9999976292163</v>
      </c>
    </row>
  </sheetData>
  <conditionalFormatting sqref="B25:B26 B16:E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K2" location="'SVK20'!I2" display="(Valóságban)" xr:uid="{1CCFAE75-2EC1-4B18-A8B5-10B069071A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29</vt:i4>
      </vt:variant>
    </vt:vector>
  </HeadingPairs>
  <TitlesOfParts>
    <vt:vector size="29" baseType="lpstr">
      <vt:lpstr>Munka1 (2)</vt:lpstr>
      <vt:lpstr>Munka2</vt:lpstr>
      <vt:lpstr>Munka5</vt:lpstr>
      <vt:lpstr>Munka6</vt:lpstr>
      <vt:lpstr>Munka3</vt:lpstr>
      <vt:lpstr>Alapadatok</vt:lpstr>
      <vt:lpstr>Idealitás2</vt:lpstr>
      <vt:lpstr>SVK20</vt:lpstr>
      <vt:lpstr>SVK2</vt:lpstr>
      <vt:lpstr>SVK1</vt:lpstr>
      <vt:lpstr>SMR20</vt:lpstr>
      <vt:lpstr>SMR02</vt:lpstr>
      <vt:lpstr>SMR1</vt:lpstr>
      <vt:lpstr>IRL20</vt:lpstr>
      <vt:lpstr>IRL02</vt:lpstr>
      <vt:lpstr>IRL1</vt:lpstr>
      <vt:lpstr>Munka4</vt:lpstr>
      <vt:lpstr>Munka1</vt:lpstr>
      <vt:lpstr>Záró Modell</vt:lpstr>
      <vt:lpstr>Munka1 (3)</vt:lpstr>
      <vt:lpstr>Munka1 (4)</vt:lpstr>
      <vt:lpstr>Idealitás2 (2)</vt:lpstr>
      <vt:lpstr>Idealitás2 (3)</vt:lpstr>
      <vt:lpstr>Idealitás2 (4)</vt:lpstr>
      <vt:lpstr>Munka1 (5)</vt:lpstr>
      <vt:lpstr>Idealitás2 (5)</vt:lpstr>
      <vt:lpstr>Munka1 (6)</vt:lpstr>
      <vt:lpstr>Idealitás2 (6)</vt:lpstr>
      <vt:lpstr>Idealitás2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Eszter</dc:creator>
  <cp:lastModifiedBy>Lttd</cp:lastModifiedBy>
  <dcterms:created xsi:type="dcterms:W3CDTF">2022-09-29T10:10:38Z</dcterms:created>
  <dcterms:modified xsi:type="dcterms:W3CDTF">2022-10-15T11:52:48Z</dcterms:modified>
</cp:coreProperties>
</file>